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780F0207-1EC1-4771-9E40-C8770DD6EBA9}" xr6:coauthVersionLast="47" xr6:coauthVersionMax="47" xr10:uidLastSave="{00000000-0000-0000-0000-000000000000}"/>
  <bookViews>
    <workbookView xWindow="-120" yWindow="-120" windowWidth="20730" windowHeight="11160" xr2:uid="{5D2ABDDA-87CC-494F-A353-15CCB7FB5F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A37" i="1"/>
  <c r="A83" i="1"/>
  <c r="Q82" i="1"/>
  <c r="A82" i="1"/>
  <c r="Q80" i="1"/>
  <c r="A80" i="1"/>
  <c r="A78" i="1"/>
  <c r="Q77" i="1"/>
  <c r="A77" i="1"/>
  <c r="A75" i="1"/>
  <c r="Q74" i="1"/>
  <c r="A74" i="1"/>
  <c r="Q73" i="1"/>
  <c r="A73" i="1"/>
  <c r="Q72" i="1"/>
  <c r="A72" i="1"/>
  <c r="Q71" i="1"/>
  <c r="A71" i="1"/>
  <c r="Q70" i="1"/>
  <c r="A70" i="1"/>
  <c r="Q69" i="1"/>
  <c r="A69" i="1"/>
  <c r="Q68" i="1"/>
  <c r="A68" i="1"/>
  <c r="Q67" i="1"/>
  <c r="A67" i="1"/>
  <c r="Q66" i="1"/>
  <c r="A66" i="1"/>
  <c r="Q65" i="1"/>
  <c r="A65" i="1"/>
  <c r="Q64" i="1"/>
  <c r="A64" i="1"/>
  <c r="Q63" i="1"/>
  <c r="A63" i="1"/>
  <c r="Q62" i="1"/>
  <c r="A62" i="1"/>
  <c r="Q61" i="1"/>
  <c r="A61" i="1"/>
  <c r="Q60" i="1"/>
  <c r="A60" i="1"/>
  <c r="Q59" i="1"/>
  <c r="A59" i="1"/>
  <c r="Q58" i="1"/>
  <c r="A58" i="1"/>
  <c r="Q57" i="1"/>
  <c r="A57" i="1"/>
  <c r="A55" i="1"/>
  <c r="Q54" i="1"/>
  <c r="A54" i="1"/>
  <c r="Q50" i="1"/>
  <c r="A50" i="1"/>
  <c r="Q53" i="1"/>
  <c r="A53" i="1"/>
  <c r="Q52" i="1"/>
  <c r="A52" i="1"/>
  <c r="Q48" i="1"/>
  <c r="A48" i="1"/>
  <c r="Q47" i="1"/>
  <c r="A47" i="1"/>
  <c r="Q46" i="1"/>
  <c r="A46" i="1"/>
  <c r="Q45" i="1"/>
  <c r="A45" i="1"/>
  <c r="Q44" i="1"/>
  <c r="A44" i="1"/>
  <c r="Q43" i="1"/>
  <c r="A43" i="1"/>
  <c r="Q41" i="1"/>
  <c r="A41" i="1"/>
  <c r="Q40" i="1"/>
  <c r="A40" i="1"/>
  <c r="Q39" i="1"/>
  <c r="A39" i="1"/>
  <c r="Q38" i="1"/>
  <c r="A38" i="1"/>
  <c r="Q36" i="1"/>
  <c r="A36" i="1"/>
  <c r="A34" i="1"/>
  <c r="Q33" i="1"/>
  <c r="A33" i="1"/>
  <c r="A31" i="1"/>
  <c r="Q30" i="1"/>
  <c r="A30" i="1"/>
  <c r="Q29" i="1"/>
  <c r="A29" i="1"/>
  <c r="Q28" i="1"/>
  <c r="A28" i="1"/>
  <c r="Q27" i="1"/>
  <c r="A27" i="1"/>
  <c r="Q26" i="1"/>
  <c r="A26" i="1"/>
  <c r="Q25" i="1"/>
  <c r="A25" i="1"/>
  <c r="Q23" i="1"/>
  <c r="A23" i="1"/>
  <c r="Q22" i="1"/>
  <c r="A22" i="1"/>
  <c r="Q20" i="1"/>
  <c r="A20" i="1"/>
  <c r="Q19" i="1"/>
  <c r="A19" i="1"/>
  <c r="Q18" i="1"/>
  <c r="A18" i="1"/>
  <c r="Q17" i="1"/>
  <c r="A17" i="1"/>
  <c r="Q16" i="1"/>
  <c r="A16" i="1"/>
  <c r="Q15" i="1"/>
  <c r="A15" i="1"/>
  <c r="Q14" i="1"/>
  <c r="A14" i="1"/>
  <c r="Q13" i="1"/>
  <c r="A13" i="1"/>
  <c r="Q12" i="1"/>
  <c r="A12" i="1"/>
  <c r="Q11" i="1"/>
  <c r="A11" i="1"/>
  <c r="Q10" i="1"/>
  <c r="A10" i="1"/>
  <c r="Q9" i="1"/>
  <c r="A9" i="1"/>
  <c r="Q8" i="1"/>
  <c r="A8" i="1"/>
  <c r="Q7" i="1"/>
  <c r="A7" i="1"/>
  <c r="Q6" i="1"/>
  <c r="A6" i="1"/>
</calcChain>
</file>

<file path=xl/sharedStrings.xml><?xml version="1.0" encoding="utf-8"?>
<sst xmlns="http://schemas.openxmlformats.org/spreadsheetml/2006/main" count="460" uniqueCount="213">
  <si>
    <t>Results</t>
  </si>
  <si>
    <t>Waltham Chase MCC, Club Trial, Hut Hill - Sunday 15th August 2021</t>
  </si>
  <si>
    <t>No.</t>
  </si>
  <si>
    <t>Class</t>
  </si>
  <si>
    <t>Name</t>
  </si>
  <si>
    <t>Route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</si>
  <si>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</si>
  <si>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</si>
  <si>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</si>
  <si>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</si>
  <si>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</si>
  <si>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</si>
  <si>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</si>
  <si>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</si>
  <si>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</si>
  <si>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</si>
  <si>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</si>
  <si>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Tot.</t>
  </si>
  <si>
    <t>Pos.</t>
  </si>
  <si>
    <t>Clubman</t>
  </si>
  <si>
    <t>Alex</t>
  </si>
  <si>
    <t>Taylor</t>
  </si>
  <si>
    <t>Vertigo 300</t>
  </si>
  <si>
    <t>1st</t>
  </si>
  <si>
    <t>Mark</t>
  </si>
  <si>
    <t>Elms</t>
  </si>
  <si>
    <t>Beta Evo Factory 250</t>
  </si>
  <si>
    <t>2nd</t>
  </si>
  <si>
    <t>Matt</t>
  </si>
  <si>
    <t>Boreham</t>
  </si>
  <si>
    <t>Gas Gas TXT 250</t>
  </si>
  <si>
    <t>3rd</t>
  </si>
  <si>
    <t>Reynard</t>
  </si>
  <si>
    <t>Norris</t>
  </si>
  <si>
    <t>Beta Evo 250</t>
  </si>
  <si>
    <t>4th</t>
  </si>
  <si>
    <t>David</t>
  </si>
  <si>
    <t>Bathe</t>
  </si>
  <si>
    <t>Montesa 4RT</t>
  </si>
  <si>
    <t>5th</t>
  </si>
  <si>
    <t>Dean</t>
  </si>
  <si>
    <t>Skerratt</t>
  </si>
  <si>
    <t>Beta 300 Factoty</t>
  </si>
  <si>
    <t>6th</t>
  </si>
  <si>
    <t>Max</t>
  </si>
  <si>
    <t>Bird</t>
  </si>
  <si>
    <t>TRS ONE 250</t>
  </si>
  <si>
    <t>7th</t>
  </si>
  <si>
    <t>Adrian</t>
  </si>
  <si>
    <t>Steele</t>
  </si>
  <si>
    <t>8th</t>
  </si>
  <si>
    <t>Barrett</t>
  </si>
  <si>
    <t>9th</t>
  </si>
  <si>
    <t>Jordan</t>
  </si>
  <si>
    <t>Peach</t>
  </si>
  <si>
    <t>Gas Gas 250</t>
  </si>
  <si>
    <t>10th</t>
  </si>
  <si>
    <t>Peter</t>
  </si>
  <si>
    <t>Penton</t>
  </si>
  <si>
    <t>Beta Evo 125</t>
  </si>
  <si>
    <t>11th</t>
  </si>
  <si>
    <t>John</t>
  </si>
  <si>
    <t>Holdsworth</t>
  </si>
  <si>
    <t>Montesa 301</t>
  </si>
  <si>
    <t>12th</t>
  </si>
  <si>
    <t>Buckell</t>
  </si>
  <si>
    <t>Sherco ST 250</t>
  </si>
  <si>
    <t>13th</t>
  </si>
  <si>
    <t>Jack</t>
  </si>
  <si>
    <t>Bryant</t>
  </si>
  <si>
    <t>Sherco 300</t>
  </si>
  <si>
    <t>14th</t>
  </si>
  <si>
    <t>15th</t>
  </si>
  <si>
    <t>Expert</t>
  </si>
  <si>
    <t>Thomas</t>
  </si>
  <si>
    <t>Copp</t>
  </si>
  <si>
    <t>Bailey</t>
  </si>
  <si>
    <t>Tibbs</t>
  </si>
  <si>
    <t>Novice</t>
  </si>
  <si>
    <t>Terry</t>
  </si>
  <si>
    <t>Ryalls</t>
  </si>
  <si>
    <t xml:space="preserve"> </t>
  </si>
  <si>
    <t>Gas Gas 125</t>
  </si>
  <si>
    <t>Tim</t>
  </si>
  <si>
    <t>Adams</t>
  </si>
  <si>
    <t>Michael</t>
  </si>
  <si>
    <t>Orr</t>
  </si>
  <si>
    <t>Barry</t>
  </si>
  <si>
    <t>Evans</t>
  </si>
  <si>
    <t>Gas TXT 200</t>
  </si>
  <si>
    <t>Leo</t>
  </si>
  <si>
    <t>Swinfen</t>
  </si>
  <si>
    <t>Mannion</t>
  </si>
  <si>
    <t>Beta Rev 3</t>
  </si>
  <si>
    <t>Stent</t>
  </si>
  <si>
    <t>Montesa 315R</t>
  </si>
  <si>
    <t>DNF</t>
  </si>
  <si>
    <t>Pre 65 C</t>
  </si>
  <si>
    <t>Bob</t>
  </si>
  <si>
    <t>Hampton</t>
  </si>
  <si>
    <t>White</t>
  </si>
  <si>
    <t>Royal Enfield Crusader</t>
  </si>
  <si>
    <t>Ken</t>
  </si>
  <si>
    <t>O'Brien</t>
  </si>
  <si>
    <t>BSA C15G P</t>
  </si>
  <si>
    <t>Pre 65 D</t>
  </si>
  <si>
    <t>Jim</t>
  </si>
  <si>
    <t>Gray</t>
  </si>
  <si>
    <t>Ariel 500 Rigid</t>
  </si>
  <si>
    <t>Robert</t>
  </si>
  <si>
    <t>Hartwell</t>
  </si>
  <si>
    <t>Francis Barnett Falcon</t>
  </si>
  <si>
    <t>George</t>
  </si>
  <si>
    <t>Greenland</t>
  </si>
  <si>
    <t>BSA Bantam 175</t>
  </si>
  <si>
    <t>Wayne</t>
  </si>
  <si>
    <t>Hutton</t>
  </si>
  <si>
    <t>Triumph Tiger Cub</t>
  </si>
  <si>
    <t>Nicholas</t>
  </si>
  <si>
    <t>James</t>
  </si>
  <si>
    <t>Dot Villiers 250</t>
  </si>
  <si>
    <t>Sportsman</t>
  </si>
  <si>
    <t>Carl</t>
  </si>
  <si>
    <t>Barr</t>
  </si>
  <si>
    <t>Jonathan</t>
  </si>
  <si>
    <t>Beta Evo 4T 300</t>
  </si>
  <si>
    <t>Daniel</t>
  </si>
  <si>
    <t>Croft</t>
  </si>
  <si>
    <t>Montesa Cota 260</t>
  </si>
  <si>
    <t>Tony</t>
  </si>
  <si>
    <t>Roberts</t>
  </si>
  <si>
    <t>Beta Evo 300</t>
  </si>
  <si>
    <t>Twin Shock D</t>
  </si>
  <si>
    <t>Steve</t>
  </si>
  <si>
    <t>Wagstaff</t>
  </si>
  <si>
    <t>BSA C15</t>
  </si>
  <si>
    <t>Twin Shock C</t>
  </si>
  <si>
    <t>Stuart</t>
  </si>
  <si>
    <t>Cosser</t>
  </si>
  <si>
    <t>Graham</t>
  </si>
  <si>
    <t>Westbrook</t>
  </si>
  <si>
    <t>Ossa Mar 250</t>
  </si>
  <si>
    <t>Billingham</t>
  </si>
  <si>
    <t>Yamaha Majesty</t>
  </si>
  <si>
    <t>Geoff</t>
  </si>
  <si>
    <t>Titcombe</t>
  </si>
  <si>
    <t>Honda TLM 50</t>
  </si>
  <si>
    <t>Paul</t>
  </si>
  <si>
    <t>Griffiths</t>
  </si>
  <si>
    <t>Sprite 249</t>
  </si>
  <si>
    <t>Veteran</t>
  </si>
  <si>
    <t>Privett</t>
  </si>
  <si>
    <t>Beta Evo Factory 300</t>
  </si>
  <si>
    <t>Jeremy</t>
  </si>
  <si>
    <t>Orchard</t>
  </si>
  <si>
    <t>Vertigo 250</t>
  </si>
  <si>
    <t>36 Clns</t>
  </si>
  <si>
    <t>5 x 1's</t>
  </si>
  <si>
    <t>Trevor</t>
  </si>
  <si>
    <t>Gatrell</t>
  </si>
  <si>
    <t>3 x 1's</t>
  </si>
  <si>
    <t>Andy</t>
  </si>
  <si>
    <t>Gregory</t>
  </si>
  <si>
    <t>Brian</t>
  </si>
  <si>
    <t>Page</t>
  </si>
  <si>
    <t>Beta 250</t>
  </si>
  <si>
    <t>Machinek</t>
  </si>
  <si>
    <t>Montesa 300RR</t>
  </si>
  <si>
    <t>Champion</t>
  </si>
  <si>
    <t>Sherco</t>
  </si>
  <si>
    <t>Brawn</t>
  </si>
  <si>
    <t>Shamus</t>
  </si>
  <si>
    <t>Doohan</t>
  </si>
  <si>
    <t>TRS 250</t>
  </si>
  <si>
    <t>Colin</t>
  </si>
  <si>
    <t>Mew</t>
  </si>
  <si>
    <t>Ian</t>
  </si>
  <si>
    <t>Montesa 260</t>
  </si>
  <si>
    <t>Keith</t>
  </si>
  <si>
    <t>Stewart</t>
  </si>
  <si>
    <t>Kevin</t>
  </si>
  <si>
    <t>Goater</t>
  </si>
  <si>
    <t>Gas Gas TXT 300</t>
  </si>
  <si>
    <t>Andrew</t>
  </si>
  <si>
    <t>Gas Gas TXT 280</t>
  </si>
  <si>
    <t>Nigel</t>
  </si>
  <si>
    <t>Parvin</t>
  </si>
  <si>
    <t>Dave</t>
  </si>
  <si>
    <t>Bull</t>
  </si>
  <si>
    <t>Montesa 301 RR</t>
  </si>
  <si>
    <t>16th</t>
  </si>
  <si>
    <t>Ron</t>
  </si>
  <si>
    <t>Walters</t>
  </si>
  <si>
    <t>17th</t>
  </si>
  <si>
    <t>Ronnie</t>
  </si>
  <si>
    <t>Allen</t>
  </si>
  <si>
    <t>18th</t>
  </si>
  <si>
    <t>Sherco 250</t>
  </si>
  <si>
    <t>Youth C</t>
  </si>
  <si>
    <t>Theo</t>
  </si>
  <si>
    <t>Lanham</t>
  </si>
  <si>
    <t>Youth D Electric</t>
  </si>
  <si>
    <t>Tommy</t>
  </si>
  <si>
    <t>Wakeford</t>
  </si>
  <si>
    <t>TRS 16</t>
  </si>
  <si>
    <t>Youth D</t>
  </si>
  <si>
    <t>Ollie</t>
  </si>
  <si>
    <t>Beta 80</t>
  </si>
  <si>
    <t>Harrison</t>
  </si>
  <si>
    <t>Kent</t>
  </si>
  <si>
    <t>Beta 80 Senior</t>
  </si>
  <si>
    <t xml:space="preserve">Honda TL </t>
  </si>
  <si>
    <t>Sherco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</si>
</sst>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8387-1B89-4021-8C56-E9745A72F598}">
  <dimension ref="A1:T84"/>
  <sheetViews>
    <sheetView tabSelected="1" workbookViewId="0">
      <selection activeCell="S21" sqref="S21"/>
    </sheetView>
  </sheetViews>
  <sheetFormatPr defaultRowHeight="15" x14ac:dyDescent="0.25"/>
  <cols>
    <col min="1" max="1" width="8.85546875" style="2" customWidth="1"/>
    <col min="2" max="2" width="18" customWidth="1"/>
    <col min="3" max="3" width="12.5703125" customWidth="1"/>
    <col min="4" max="4" width="14.42578125" customWidth="1"/>
    <col min="5" max="5" width="11.28515625" hidden="1" customWidth="1"/>
    <col min="6" max="6" width="22.85546875" customWidth="1"/>
    <col min="7" max="16" width="5.7109375" style="2" customWidth="1"/>
    <col min="17" max="18" width="6.85546875" style="2" customWidth="1"/>
  </cols>
  <sheetData>
    <row r="1" spans="1:18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A2" s="1"/>
      <c r="B2" s="1"/>
      <c r="C2" s="1"/>
      <c r="D2" s="1"/>
      <c r="E2" s="1"/>
      <c r="F2" s="1"/>
    </row>
    <row r="3" spans="1:18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x14ac:dyDescent="0.25">
      <c r="A4" s="1"/>
      <c r="B4" s="1"/>
      <c r="C4" s="1"/>
      <c r="D4" s="1"/>
      <c r="E4" s="1"/>
      <c r="F4" s="1"/>
    </row>
    <row r="5" spans="1:18" x14ac:dyDescent="0.25">
      <c r="A5" s="3" t="s">
        <v>2</v>
      </c>
      <c r="B5" s="3" t="s">
        <v>3</v>
      </c>
      <c r="C5" s="12" t="s">
        <v>4</v>
      </c>
      <c r="D5" s="12"/>
      <c r="E5" s="3" t="s">
        <v>5</v>
      </c>
      <c r="F5" s="3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</row>
    <row r="6" spans="1:18" x14ac:dyDescent="0.25">
      <c r="A6" s="4" t="str">
        <f>("218")</f>
        <v>218</v>
      </c>
      <c r="B6" s="5" t="s">
        <v>19</v>
      </c>
      <c r="C6" s="5" t="s">
        <v>20</v>
      </c>
      <c r="D6" s="5" t="s">
        <v>21</v>
      </c>
      <c r="E6" s="6"/>
      <c r="F6" s="5" t="s">
        <v>22</v>
      </c>
      <c r="G6" s="3">
        <v>0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3</v>
      </c>
      <c r="P6" s="3">
        <v>1</v>
      </c>
      <c r="Q6" s="3">
        <f t="shared" ref="Q6:Q20" si="0">SUM(G6:P6)</f>
        <v>5</v>
      </c>
      <c r="R6" s="3" t="s">
        <v>23</v>
      </c>
    </row>
    <row r="7" spans="1:18" x14ac:dyDescent="0.25">
      <c r="A7" s="4" t="str">
        <f>("225")</f>
        <v>225</v>
      </c>
      <c r="B7" s="5" t="s">
        <v>19</v>
      </c>
      <c r="C7" s="5" t="s">
        <v>24</v>
      </c>
      <c r="D7" s="5" t="s">
        <v>25</v>
      </c>
      <c r="E7" s="6"/>
      <c r="F7" s="5" t="s">
        <v>26</v>
      </c>
      <c r="G7" s="3">
        <v>0</v>
      </c>
      <c r="H7" s="3">
        <v>0</v>
      </c>
      <c r="I7" s="3">
        <v>4</v>
      </c>
      <c r="J7" s="3">
        <v>1</v>
      </c>
      <c r="K7" s="3">
        <v>0</v>
      </c>
      <c r="L7" s="3">
        <v>0</v>
      </c>
      <c r="M7" s="3">
        <v>1</v>
      </c>
      <c r="N7" s="3">
        <v>0</v>
      </c>
      <c r="O7" s="3">
        <v>0</v>
      </c>
      <c r="P7" s="3">
        <v>0</v>
      </c>
      <c r="Q7" s="3">
        <f t="shared" si="0"/>
        <v>6</v>
      </c>
      <c r="R7" s="3" t="s">
        <v>27</v>
      </c>
    </row>
    <row r="8" spans="1:18" x14ac:dyDescent="0.25">
      <c r="A8" s="4" t="str">
        <f>("8")</f>
        <v>8</v>
      </c>
      <c r="B8" s="5" t="s">
        <v>19</v>
      </c>
      <c r="C8" s="5" t="s">
        <v>28</v>
      </c>
      <c r="D8" s="5" t="s">
        <v>29</v>
      </c>
      <c r="E8" s="6"/>
      <c r="F8" s="5" t="s">
        <v>30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3</v>
      </c>
      <c r="N8" s="3">
        <v>0</v>
      </c>
      <c r="O8" s="3">
        <v>0</v>
      </c>
      <c r="P8" s="3">
        <v>5</v>
      </c>
      <c r="Q8" s="3">
        <f t="shared" si="0"/>
        <v>8</v>
      </c>
      <c r="R8" s="3" t="s">
        <v>31</v>
      </c>
    </row>
    <row r="9" spans="1:18" x14ac:dyDescent="0.25">
      <c r="A9" s="4" t="str">
        <f>("190")</f>
        <v>190</v>
      </c>
      <c r="B9" s="5" t="s">
        <v>19</v>
      </c>
      <c r="C9" s="5" t="s">
        <v>32</v>
      </c>
      <c r="D9" s="5" t="s">
        <v>33</v>
      </c>
      <c r="E9" s="6"/>
      <c r="F9" s="5" t="s">
        <v>34</v>
      </c>
      <c r="G9" s="13">
        <v>0</v>
      </c>
      <c r="H9" s="13">
        <v>0</v>
      </c>
      <c r="I9" s="13">
        <v>1</v>
      </c>
      <c r="J9" s="13">
        <v>0</v>
      </c>
      <c r="K9" s="13">
        <v>5</v>
      </c>
      <c r="L9" s="13">
        <v>0</v>
      </c>
      <c r="M9" s="13">
        <v>0</v>
      </c>
      <c r="N9" s="13">
        <v>0</v>
      </c>
      <c r="O9" s="13">
        <v>3</v>
      </c>
      <c r="P9" s="3">
        <v>0</v>
      </c>
      <c r="Q9" s="3">
        <f t="shared" si="0"/>
        <v>9</v>
      </c>
      <c r="R9" s="3" t="s">
        <v>35</v>
      </c>
    </row>
    <row r="10" spans="1:18" x14ac:dyDescent="0.25">
      <c r="A10" s="4" t="str">
        <f>("95")</f>
        <v>95</v>
      </c>
      <c r="B10" s="5" t="s">
        <v>19</v>
      </c>
      <c r="C10" s="5" t="s">
        <v>36</v>
      </c>
      <c r="D10" s="5" t="s">
        <v>37</v>
      </c>
      <c r="E10" s="6"/>
      <c r="F10" s="5" t="s">
        <v>38</v>
      </c>
      <c r="G10" s="3">
        <v>1</v>
      </c>
      <c r="H10" s="3">
        <v>2</v>
      </c>
      <c r="I10" s="3">
        <v>2</v>
      </c>
      <c r="J10" s="3">
        <v>0</v>
      </c>
      <c r="K10" s="3">
        <v>0</v>
      </c>
      <c r="L10" s="3">
        <v>0</v>
      </c>
      <c r="M10" s="3">
        <v>5</v>
      </c>
      <c r="N10" s="3">
        <v>0</v>
      </c>
      <c r="O10" s="3">
        <v>1</v>
      </c>
      <c r="P10" s="3">
        <v>5</v>
      </c>
      <c r="Q10" s="3">
        <f t="shared" si="0"/>
        <v>16</v>
      </c>
      <c r="R10" s="3" t="s">
        <v>39</v>
      </c>
    </row>
    <row r="11" spans="1:18" x14ac:dyDescent="0.25">
      <c r="A11" s="4" t="str">
        <f>("577")</f>
        <v>577</v>
      </c>
      <c r="B11" s="5" t="s">
        <v>19</v>
      </c>
      <c r="C11" s="5" t="s">
        <v>40</v>
      </c>
      <c r="D11" s="5" t="s">
        <v>41</v>
      </c>
      <c r="E11" s="6"/>
      <c r="F11" s="5" t="s">
        <v>42</v>
      </c>
      <c r="G11" s="3">
        <v>3</v>
      </c>
      <c r="H11" s="3">
        <v>2</v>
      </c>
      <c r="I11" s="3">
        <v>7</v>
      </c>
      <c r="J11" s="3">
        <v>1</v>
      </c>
      <c r="K11" s="3">
        <v>0</v>
      </c>
      <c r="L11" s="3">
        <v>6</v>
      </c>
      <c r="M11" s="3">
        <v>5</v>
      </c>
      <c r="N11" s="3">
        <v>0</v>
      </c>
      <c r="O11" s="3">
        <v>4</v>
      </c>
      <c r="P11" s="3">
        <v>0</v>
      </c>
      <c r="Q11" s="3">
        <f t="shared" si="0"/>
        <v>28</v>
      </c>
      <c r="R11" s="3" t="s">
        <v>43</v>
      </c>
    </row>
    <row r="12" spans="1:18" x14ac:dyDescent="0.25">
      <c r="A12" s="4" t="str">
        <f>("9")</f>
        <v>9</v>
      </c>
      <c r="B12" s="5" t="s">
        <v>19</v>
      </c>
      <c r="C12" s="5" t="s">
        <v>44</v>
      </c>
      <c r="D12" s="5" t="s">
        <v>45</v>
      </c>
      <c r="E12" s="6"/>
      <c r="F12" s="5" t="s">
        <v>46</v>
      </c>
      <c r="G12" s="3">
        <v>1</v>
      </c>
      <c r="H12" s="3">
        <v>11</v>
      </c>
      <c r="I12" s="3">
        <v>3</v>
      </c>
      <c r="J12" s="3">
        <v>5</v>
      </c>
      <c r="K12" s="3">
        <v>0</v>
      </c>
      <c r="L12" s="3">
        <v>7</v>
      </c>
      <c r="M12" s="3">
        <v>1</v>
      </c>
      <c r="N12" s="3">
        <v>1</v>
      </c>
      <c r="O12" s="3">
        <v>8</v>
      </c>
      <c r="P12" s="3">
        <v>2</v>
      </c>
      <c r="Q12" s="3">
        <f t="shared" si="0"/>
        <v>39</v>
      </c>
      <c r="R12" s="3" t="s">
        <v>47</v>
      </c>
    </row>
    <row r="13" spans="1:18" x14ac:dyDescent="0.25">
      <c r="A13" s="4" t="str">
        <f>("416")</f>
        <v>416</v>
      </c>
      <c r="B13" s="5" t="s">
        <v>19</v>
      </c>
      <c r="C13" s="5" t="s">
        <v>48</v>
      </c>
      <c r="D13" s="5" t="s">
        <v>49</v>
      </c>
      <c r="E13" s="6"/>
      <c r="F13" s="5" t="s">
        <v>34</v>
      </c>
      <c r="G13" s="3">
        <v>0</v>
      </c>
      <c r="H13" s="3">
        <v>4</v>
      </c>
      <c r="I13" s="3">
        <v>20</v>
      </c>
      <c r="J13" s="3">
        <v>2</v>
      </c>
      <c r="K13" s="3">
        <v>0</v>
      </c>
      <c r="L13" s="3">
        <v>1</v>
      </c>
      <c r="M13" s="3">
        <v>0</v>
      </c>
      <c r="N13" s="3">
        <v>1</v>
      </c>
      <c r="O13" s="3">
        <v>5</v>
      </c>
      <c r="P13" s="3">
        <v>7</v>
      </c>
      <c r="Q13" s="3">
        <f t="shared" si="0"/>
        <v>40</v>
      </c>
      <c r="R13" s="3" t="s">
        <v>50</v>
      </c>
    </row>
    <row r="14" spans="1:18" x14ac:dyDescent="0.25">
      <c r="A14" s="4" t="str">
        <f>("220")</f>
        <v>220</v>
      </c>
      <c r="B14" s="5" t="s">
        <v>19</v>
      </c>
      <c r="C14" s="5" t="s">
        <v>36</v>
      </c>
      <c r="D14" s="5" t="s">
        <v>51</v>
      </c>
      <c r="E14" s="6"/>
      <c r="F14" s="5" t="s">
        <v>34</v>
      </c>
      <c r="G14" s="3">
        <v>0</v>
      </c>
      <c r="H14" s="3">
        <v>2</v>
      </c>
      <c r="I14" s="3">
        <v>12</v>
      </c>
      <c r="J14" s="3">
        <v>0</v>
      </c>
      <c r="K14" s="3">
        <v>18</v>
      </c>
      <c r="L14" s="3">
        <v>6</v>
      </c>
      <c r="M14" s="3">
        <v>2</v>
      </c>
      <c r="N14" s="3">
        <v>0</v>
      </c>
      <c r="O14" s="3">
        <v>1</v>
      </c>
      <c r="P14" s="3">
        <v>0</v>
      </c>
      <c r="Q14" s="3">
        <f t="shared" si="0"/>
        <v>41</v>
      </c>
      <c r="R14" s="3" t="s">
        <v>52</v>
      </c>
    </row>
    <row r="15" spans="1:18" x14ac:dyDescent="0.25">
      <c r="A15" s="4" t="str">
        <f>("187")</f>
        <v>187</v>
      </c>
      <c r="B15" s="5" t="s">
        <v>19</v>
      </c>
      <c r="C15" s="5" t="s">
        <v>53</v>
      </c>
      <c r="D15" s="5" t="s">
        <v>54</v>
      </c>
      <c r="E15" s="6"/>
      <c r="F15" s="5" t="s">
        <v>55</v>
      </c>
      <c r="G15" s="3">
        <v>0</v>
      </c>
      <c r="H15" s="3">
        <v>8</v>
      </c>
      <c r="I15" s="3">
        <v>13</v>
      </c>
      <c r="J15" s="3">
        <v>5</v>
      </c>
      <c r="K15" s="3">
        <v>2</v>
      </c>
      <c r="L15" s="3">
        <v>5</v>
      </c>
      <c r="M15" s="3">
        <v>1</v>
      </c>
      <c r="N15" s="3">
        <v>1</v>
      </c>
      <c r="O15" s="3">
        <v>4</v>
      </c>
      <c r="P15" s="3">
        <v>5</v>
      </c>
      <c r="Q15" s="3">
        <f t="shared" si="0"/>
        <v>44</v>
      </c>
      <c r="R15" s="3" t="s">
        <v>56</v>
      </c>
    </row>
    <row r="16" spans="1:18" x14ac:dyDescent="0.25">
      <c r="A16" s="4" t="str">
        <f>("249")</f>
        <v>249</v>
      </c>
      <c r="B16" s="5" t="s">
        <v>19</v>
      </c>
      <c r="C16" s="5" t="s">
        <v>57</v>
      </c>
      <c r="D16" s="5" t="s">
        <v>58</v>
      </c>
      <c r="E16" s="6"/>
      <c r="F16" s="5" t="s">
        <v>59</v>
      </c>
      <c r="G16" s="3">
        <v>5</v>
      </c>
      <c r="H16" s="3">
        <v>4</v>
      </c>
      <c r="I16" s="3">
        <v>8</v>
      </c>
      <c r="J16" s="3">
        <v>5</v>
      </c>
      <c r="K16" s="3">
        <v>3</v>
      </c>
      <c r="L16" s="3">
        <v>6</v>
      </c>
      <c r="M16" s="3">
        <v>2</v>
      </c>
      <c r="N16" s="3">
        <v>2</v>
      </c>
      <c r="O16" s="3">
        <v>9</v>
      </c>
      <c r="P16" s="3">
        <v>5</v>
      </c>
      <c r="Q16" s="3">
        <f t="shared" si="0"/>
        <v>49</v>
      </c>
      <c r="R16" s="3" t="s">
        <v>60</v>
      </c>
    </row>
    <row r="17" spans="1:18" x14ac:dyDescent="0.25">
      <c r="A17" s="4" t="str">
        <f>("90")</f>
        <v>90</v>
      </c>
      <c r="B17" s="5" t="s">
        <v>19</v>
      </c>
      <c r="C17" s="5" t="s">
        <v>61</v>
      </c>
      <c r="D17" s="5" t="s">
        <v>62</v>
      </c>
      <c r="E17" s="6"/>
      <c r="F17" s="5" t="s">
        <v>63</v>
      </c>
      <c r="G17" s="3">
        <v>1</v>
      </c>
      <c r="H17" s="3">
        <v>12</v>
      </c>
      <c r="I17" s="3">
        <v>13</v>
      </c>
      <c r="J17" s="3">
        <v>6</v>
      </c>
      <c r="K17" s="3">
        <v>0</v>
      </c>
      <c r="L17" s="3">
        <v>8</v>
      </c>
      <c r="M17" s="3">
        <v>2</v>
      </c>
      <c r="N17" s="3">
        <v>2</v>
      </c>
      <c r="O17" s="3">
        <v>7</v>
      </c>
      <c r="P17" s="3">
        <v>3</v>
      </c>
      <c r="Q17" s="3">
        <f t="shared" si="0"/>
        <v>54</v>
      </c>
      <c r="R17" s="3" t="s">
        <v>64</v>
      </c>
    </row>
    <row r="18" spans="1:18" x14ac:dyDescent="0.25">
      <c r="A18" s="4" t="str">
        <f>("447")</f>
        <v>447</v>
      </c>
      <c r="B18" s="5" t="s">
        <v>19</v>
      </c>
      <c r="C18" s="5" t="s">
        <v>24</v>
      </c>
      <c r="D18" s="5" t="s">
        <v>65</v>
      </c>
      <c r="E18" s="6"/>
      <c r="F18" s="5" t="s">
        <v>66</v>
      </c>
      <c r="G18" s="3">
        <v>0</v>
      </c>
      <c r="H18" s="3">
        <v>10</v>
      </c>
      <c r="I18" s="3">
        <v>14</v>
      </c>
      <c r="J18" s="3">
        <v>5</v>
      </c>
      <c r="K18" s="3">
        <v>1</v>
      </c>
      <c r="L18" s="3">
        <v>6</v>
      </c>
      <c r="M18" s="3">
        <v>3</v>
      </c>
      <c r="N18" s="3">
        <v>1</v>
      </c>
      <c r="O18" s="3">
        <v>10</v>
      </c>
      <c r="P18" s="3">
        <v>6</v>
      </c>
      <c r="Q18" s="3">
        <f t="shared" si="0"/>
        <v>56</v>
      </c>
      <c r="R18" s="3" t="s">
        <v>67</v>
      </c>
    </row>
    <row r="19" spans="1:18" x14ac:dyDescent="0.25">
      <c r="A19" s="4" t="str">
        <f>("69")</f>
        <v>69</v>
      </c>
      <c r="B19" s="5" t="s">
        <v>19</v>
      </c>
      <c r="C19" s="5" t="s">
        <v>68</v>
      </c>
      <c r="D19" s="5" t="s">
        <v>69</v>
      </c>
      <c r="E19" s="6"/>
      <c r="F19" s="5" t="s">
        <v>70</v>
      </c>
      <c r="G19" s="3">
        <v>6</v>
      </c>
      <c r="H19" s="3">
        <v>10</v>
      </c>
      <c r="I19" s="3">
        <v>18</v>
      </c>
      <c r="J19" s="3">
        <v>14</v>
      </c>
      <c r="K19" s="3">
        <v>5</v>
      </c>
      <c r="L19" s="3">
        <v>10</v>
      </c>
      <c r="M19" s="3">
        <v>8</v>
      </c>
      <c r="N19" s="3">
        <v>5</v>
      </c>
      <c r="O19" s="3">
        <v>11</v>
      </c>
      <c r="P19" s="3">
        <v>13</v>
      </c>
      <c r="Q19" s="3">
        <f t="shared" si="0"/>
        <v>100</v>
      </c>
      <c r="R19" s="3" t="s">
        <v>71</v>
      </c>
    </row>
    <row r="20" spans="1:18" x14ac:dyDescent="0.25">
      <c r="A20" s="4" t="str">
        <f>("449")</f>
        <v>449</v>
      </c>
      <c r="B20" s="5" t="s">
        <v>19</v>
      </c>
      <c r="C20" s="5" t="s">
        <v>36</v>
      </c>
      <c r="D20" s="5" t="s">
        <v>54</v>
      </c>
      <c r="E20" s="6"/>
      <c r="F20" s="5" t="s">
        <v>30</v>
      </c>
      <c r="G20" s="3">
        <v>7</v>
      </c>
      <c r="H20" s="3">
        <v>16</v>
      </c>
      <c r="I20" s="3">
        <v>20</v>
      </c>
      <c r="J20" s="3">
        <v>16</v>
      </c>
      <c r="K20" s="3">
        <v>13</v>
      </c>
      <c r="L20" s="3">
        <v>14</v>
      </c>
      <c r="M20" s="3">
        <v>10</v>
      </c>
      <c r="N20" s="3">
        <v>10</v>
      </c>
      <c r="O20" s="3">
        <v>12</v>
      </c>
      <c r="P20" s="3">
        <v>13</v>
      </c>
      <c r="Q20" s="3">
        <f t="shared" si="0"/>
        <v>131</v>
      </c>
      <c r="R20" s="3" t="s">
        <v>72</v>
      </c>
    </row>
    <row r="21" spans="1:18" x14ac:dyDescent="0.25">
      <c r="A21" s="4"/>
      <c r="B21" s="5"/>
      <c r="C21" s="5"/>
      <c r="D21" s="5"/>
      <c r="E21" s="6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4" t="str">
        <f>("250")</f>
        <v>250</v>
      </c>
      <c r="B22" s="5" t="s">
        <v>73</v>
      </c>
      <c r="C22" s="5" t="s">
        <v>74</v>
      </c>
      <c r="D22" s="5" t="s">
        <v>75</v>
      </c>
      <c r="E22" s="7"/>
      <c r="F22" s="5" t="s">
        <v>70</v>
      </c>
      <c r="G22" s="3">
        <v>0</v>
      </c>
      <c r="H22" s="3">
        <v>0</v>
      </c>
      <c r="I22" s="3">
        <v>4</v>
      </c>
      <c r="J22" s="3">
        <v>5</v>
      </c>
      <c r="K22" s="3">
        <v>0</v>
      </c>
      <c r="L22" s="3">
        <v>6</v>
      </c>
      <c r="M22" s="3">
        <v>1</v>
      </c>
      <c r="N22" s="3">
        <v>0</v>
      </c>
      <c r="O22" s="3">
        <v>4</v>
      </c>
      <c r="P22" s="3">
        <v>0</v>
      </c>
      <c r="Q22" s="3">
        <f>SUM(G22:P22)</f>
        <v>20</v>
      </c>
      <c r="R22" s="3" t="s">
        <v>23</v>
      </c>
    </row>
    <row r="23" spans="1:18" x14ac:dyDescent="0.25">
      <c r="A23" s="4" t="str">
        <f>("226")</f>
        <v>226</v>
      </c>
      <c r="B23" s="5" t="s">
        <v>73</v>
      </c>
      <c r="C23" s="5" t="s">
        <v>76</v>
      </c>
      <c r="D23" s="5" t="s">
        <v>77</v>
      </c>
      <c r="E23" s="7"/>
      <c r="F23" s="5" t="s">
        <v>34</v>
      </c>
      <c r="G23" s="3">
        <v>1</v>
      </c>
      <c r="H23" s="3">
        <v>3</v>
      </c>
      <c r="I23" s="3">
        <v>5</v>
      </c>
      <c r="J23" s="3">
        <v>3</v>
      </c>
      <c r="K23" s="3">
        <v>6</v>
      </c>
      <c r="L23" s="3">
        <v>15</v>
      </c>
      <c r="M23" s="3">
        <v>6</v>
      </c>
      <c r="N23" s="3">
        <v>0</v>
      </c>
      <c r="O23" s="3">
        <v>13</v>
      </c>
      <c r="P23" s="3">
        <v>1</v>
      </c>
      <c r="Q23" s="3">
        <f>SUM(G23:P23)</f>
        <v>53</v>
      </c>
      <c r="R23" s="3" t="s">
        <v>27</v>
      </c>
    </row>
    <row r="24" spans="1:18" x14ac:dyDescent="0.25">
      <c r="A24" s="4"/>
      <c r="B24" s="5"/>
      <c r="C24" s="5"/>
      <c r="D24" s="5"/>
      <c r="E24" s="7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4" t="str">
        <f>("82")</f>
        <v>82</v>
      </c>
      <c r="B25" s="5" t="s">
        <v>78</v>
      </c>
      <c r="C25" s="5" t="s">
        <v>79</v>
      </c>
      <c r="D25" s="5" t="s">
        <v>80</v>
      </c>
      <c r="E25" s="8" t="s">
        <v>81</v>
      </c>
      <c r="F25" s="5" t="s">
        <v>82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f t="shared" ref="Q25:Q30" si="1">SUM(G25:P25)</f>
        <v>0</v>
      </c>
      <c r="R25" s="3" t="s">
        <v>23</v>
      </c>
    </row>
    <row r="26" spans="1:18" x14ac:dyDescent="0.25">
      <c r="A26" s="4" t="str">
        <f>("313")</f>
        <v>313</v>
      </c>
      <c r="B26" s="5" t="s">
        <v>78</v>
      </c>
      <c r="C26" s="5" t="s">
        <v>83</v>
      </c>
      <c r="D26" s="5" t="s">
        <v>84</v>
      </c>
      <c r="E26" s="8"/>
      <c r="F26" s="5" t="s">
        <v>66</v>
      </c>
      <c r="G26" s="3">
        <v>1</v>
      </c>
      <c r="H26" s="3">
        <v>0</v>
      </c>
      <c r="I26" s="3">
        <v>5</v>
      </c>
      <c r="J26" s="3">
        <v>11</v>
      </c>
      <c r="K26" s="3">
        <v>1</v>
      </c>
      <c r="L26" s="3">
        <v>1</v>
      </c>
      <c r="M26" s="3">
        <v>1</v>
      </c>
      <c r="N26" s="3">
        <v>5</v>
      </c>
      <c r="O26" s="3">
        <v>1</v>
      </c>
      <c r="P26" s="3">
        <v>6</v>
      </c>
      <c r="Q26" s="3">
        <f t="shared" si="1"/>
        <v>32</v>
      </c>
      <c r="R26" s="3" t="s">
        <v>27</v>
      </c>
    </row>
    <row r="27" spans="1:18" x14ac:dyDescent="0.25">
      <c r="A27" s="4" t="str">
        <f>("248")</f>
        <v>248</v>
      </c>
      <c r="B27" s="5" t="s">
        <v>78</v>
      </c>
      <c r="C27" s="5" t="s">
        <v>85</v>
      </c>
      <c r="D27" s="5" t="s">
        <v>86</v>
      </c>
      <c r="E27" s="8" t="s">
        <v>81</v>
      </c>
      <c r="F27" s="5" t="s">
        <v>38</v>
      </c>
      <c r="G27" s="3">
        <v>11</v>
      </c>
      <c r="H27" s="3">
        <v>1</v>
      </c>
      <c r="I27" s="3">
        <v>2</v>
      </c>
      <c r="J27" s="3">
        <v>10</v>
      </c>
      <c r="K27" s="3">
        <v>1</v>
      </c>
      <c r="L27" s="3">
        <v>0</v>
      </c>
      <c r="M27" s="3">
        <v>5</v>
      </c>
      <c r="N27" s="3">
        <v>1</v>
      </c>
      <c r="O27" s="3">
        <v>2</v>
      </c>
      <c r="P27" s="3">
        <v>1</v>
      </c>
      <c r="Q27" s="3">
        <f t="shared" si="1"/>
        <v>34</v>
      </c>
      <c r="R27" s="3" t="s">
        <v>31</v>
      </c>
    </row>
    <row r="28" spans="1:18" x14ac:dyDescent="0.25">
      <c r="A28" s="4" t="str">
        <f>("87")</f>
        <v>87</v>
      </c>
      <c r="B28" s="5" t="s">
        <v>78</v>
      </c>
      <c r="C28" s="5" t="s">
        <v>87</v>
      </c>
      <c r="D28" s="5" t="s">
        <v>88</v>
      </c>
      <c r="E28" s="8"/>
      <c r="F28" s="5" t="s">
        <v>89</v>
      </c>
      <c r="G28" s="3">
        <v>10</v>
      </c>
      <c r="H28" s="3">
        <v>5</v>
      </c>
      <c r="I28" s="3">
        <v>2</v>
      </c>
      <c r="J28" s="3">
        <v>6</v>
      </c>
      <c r="K28" s="3">
        <v>5</v>
      </c>
      <c r="L28" s="3">
        <v>3</v>
      </c>
      <c r="M28" s="3">
        <v>6</v>
      </c>
      <c r="N28" s="3">
        <v>5</v>
      </c>
      <c r="O28" s="3">
        <v>0</v>
      </c>
      <c r="P28" s="3">
        <v>1</v>
      </c>
      <c r="Q28" s="3">
        <f t="shared" si="1"/>
        <v>43</v>
      </c>
      <c r="R28" s="3" t="s">
        <v>35</v>
      </c>
    </row>
    <row r="29" spans="1:18" x14ac:dyDescent="0.25">
      <c r="A29" s="4" t="str">
        <f>("450")</f>
        <v>450</v>
      </c>
      <c r="B29" s="5" t="s">
        <v>78</v>
      </c>
      <c r="C29" s="5" t="s">
        <v>90</v>
      </c>
      <c r="D29" s="5" t="s">
        <v>91</v>
      </c>
      <c r="E29" s="8"/>
      <c r="F29" s="5" t="s">
        <v>34</v>
      </c>
      <c r="G29" s="3">
        <v>16</v>
      </c>
      <c r="H29" s="3">
        <v>0</v>
      </c>
      <c r="I29" s="3">
        <v>5</v>
      </c>
      <c r="J29" s="3">
        <v>5</v>
      </c>
      <c r="K29" s="3">
        <v>5</v>
      </c>
      <c r="L29" s="3">
        <v>2</v>
      </c>
      <c r="M29" s="3">
        <v>0</v>
      </c>
      <c r="N29" s="3">
        <v>3</v>
      </c>
      <c r="O29" s="3">
        <v>1</v>
      </c>
      <c r="P29" s="3">
        <v>7</v>
      </c>
      <c r="Q29" s="3">
        <f t="shared" si="1"/>
        <v>44</v>
      </c>
      <c r="R29" s="3" t="s">
        <v>39</v>
      </c>
    </row>
    <row r="30" spans="1:18" x14ac:dyDescent="0.25">
      <c r="A30" s="4" t="str">
        <f>("118")</f>
        <v>118</v>
      </c>
      <c r="B30" s="5" t="s">
        <v>78</v>
      </c>
      <c r="C30" s="5" t="s">
        <v>36</v>
      </c>
      <c r="D30" s="5" t="s">
        <v>92</v>
      </c>
      <c r="E30" s="8" t="s">
        <v>81</v>
      </c>
      <c r="F30" s="5" t="s">
        <v>93</v>
      </c>
      <c r="G30" s="3">
        <v>12</v>
      </c>
      <c r="H30" s="3">
        <v>0</v>
      </c>
      <c r="I30" s="3">
        <v>12</v>
      </c>
      <c r="J30" s="3">
        <v>3</v>
      </c>
      <c r="K30" s="3">
        <v>9</v>
      </c>
      <c r="L30" s="3">
        <v>0</v>
      </c>
      <c r="M30" s="3">
        <v>2</v>
      </c>
      <c r="N30" s="3">
        <v>11</v>
      </c>
      <c r="O30" s="3">
        <v>5</v>
      </c>
      <c r="P30" s="3">
        <v>10</v>
      </c>
      <c r="Q30" s="3">
        <f t="shared" si="1"/>
        <v>64</v>
      </c>
      <c r="R30" s="3" t="s">
        <v>43</v>
      </c>
    </row>
    <row r="31" spans="1:18" x14ac:dyDescent="0.25">
      <c r="A31" s="4" t="str">
        <f>("448")</f>
        <v>448</v>
      </c>
      <c r="B31" s="5" t="s">
        <v>78</v>
      </c>
      <c r="C31" s="5" t="s">
        <v>24</v>
      </c>
      <c r="D31" s="5" t="s">
        <v>94</v>
      </c>
      <c r="E31" s="8"/>
      <c r="F31" s="5" t="s">
        <v>95</v>
      </c>
      <c r="G31" s="3" t="s">
        <v>96</v>
      </c>
      <c r="H31" s="3" t="s">
        <v>96</v>
      </c>
      <c r="I31" s="3" t="s">
        <v>96</v>
      </c>
      <c r="J31" s="3" t="s">
        <v>96</v>
      </c>
      <c r="K31" s="3" t="s">
        <v>96</v>
      </c>
      <c r="L31" s="3" t="s">
        <v>96</v>
      </c>
      <c r="M31" s="3" t="s">
        <v>96</v>
      </c>
      <c r="N31" s="3" t="s">
        <v>96</v>
      </c>
      <c r="O31" s="3" t="s">
        <v>96</v>
      </c>
      <c r="P31" s="3" t="s">
        <v>96</v>
      </c>
      <c r="Q31" s="3" t="s">
        <v>96</v>
      </c>
      <c r="R31" s="3" t="s">
        <v>96</v>
      </c>
    </row>
    <row r="32" spans="1:18" x14ac:dyDescent="0.25">
      <c r="A32" s="4"/>
      <c r="B32" s="5"/>
      <c r="C32" s="5"/>
      <c r="D32" s="5"/>
      <c r="E32" s="8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4" t="str">
        <f>("174")</f>
        <v>174</v>
      </c>
      <c r="B33" s="5" t="s">
        <v>97</v>
      </c>
      <c r="C33" s="5" t="s">
        <v>98</v>
      </c>
      <c r="D33" s="5" t="s">
        <v>99</v>
      </c>
      <c r="E33" s="9" t="s">
        <v>100</v>
      </c>
      <c r="F33" s="5" t="s">
        <v>101</v>
      </c>
      <c r="G33" s="3">
        <v>1</v>
      </c>
      <c r="H33" s="3">
        <v>6</v>
      </c>
      <c r="I33" s="3">
        <v>20</v>
      </c>
      <c r="J33" s="3">
        <v>1</v>
      </c>
      <c r="K33" s="3">
        <v>1</v>
      </c>
      <c r="L33" s="3">
        <v>3</v>
      </c>
      <c r="M33" s="3">
        <v>5</v>
      </c>
      <c r="N33" s="3">
        <v>1</v>
      </c>
      <c r="O33" s="3">
        <v>6</v>
      </c>
      <c r="P33" s="3">
        <v>3</v>
      </c>
      <c r="Q33" s="3">
        <f>SUM(G33:P33)</f>
        <v>47</v>
      </c>
      <c r="R33" s="3" t="s">
        <v>23</v>
      </c>
    </row>
    <row r="34" spans="1:18" x14ac:dyDescent="0.25">
      <c r="A34" s="4" t="str">
        <f>("444")</f>
        <v>444</v>
      </c>
      <c r="B34" s="5" t="s">
        <v>97</v>
      </c>
      <c r="C34" s="5" t="s">
        <v>102</v>
      </c>
      <c r="D34" s="5" t="s">
        <v>103</v>
      </c>
      <c r="E34" s="9" t="s">
        <v>100</v>
      </c>
      <c r="F34" s="5" t="s">
        <v>104</v>
      </c>
      <c r="G34" s="3" t="s">
        <v>96</v>
      </c>
      <c r="H34" s="3" t="s">
        <v>96</v>
      </c>
      <c r="I34" s="3" t="s">
        <v>96</v>
      </c>
      <c r="J34" s="3" t="s">
        <v>96</v>
      </c>
      <c r="K34" s="3" t="s">
        <v>96</v>
      </c>
      <c r="L34" s="3" t="s">
        <v>96</v>
      </c>
      <c r="M34" s="3" t="s">
        <v>96</v>
      </c>
      <c r="N34" s="3" t="s">
        <v>96</v>
      </c>
      <c r="O34" s="3" t="s">
        <v>96</v>
      </c>
      <c r="P34" s="3" t="s">
        <v>96</v>
      </c>
      <c r="Q34" s="3" t="s">
        <v>96</v>
      </c>
      <c r="R34" s="3" t="s">
        <v>96</v>
      </c>
    </row>
    <row r="35" spans="1:18" x14ac:dyDescent="0.25">
      <c r="A35" s="4"/>
      <c r="B35" s="5"/>
      <c r="C35" s="5"/>
      <c r="D35" s="5"/>
      <c r="E35" s="9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4" t="str">
        <f>("500")</f>
        <v>500</v>
      </c>
      <c r="B36" s="5" t="s">
        <v>105</v>
      </c>
      <c r="C36" s="5" t="s">
        <v>106</v>
      </c>
      <c r="D36" s="5" t="s">
        <v>107</v>
      </c>
      <c r="E36" s="8"/>
      <c r="F36" s="5" t="s">
        <v>108</v>
      </c>
      <c r="G36" s="3">
        <v>0</v>
      </c>
      <c r="H36" s="3">
        <v>0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f t="shared" ref="Q36:Q41" si="2">SUM(G36:P36)</f>
        <v>1</v>
      </c>
      <c r="R36" s="10" t="s">
        <v>23</v>
      </c>
    </row>
    <row r="37" spans="1:18" x14ac:dyDescent="0.25">
      <c r="A37" s="4" t="str">
        <f>("60")</f>
        <v>60</v>
      </c>
      <c r="B37" s="5" t="s">
        <v>105</v>
      </c>
      <c r="C37" s="5" t="s">
        <v>137</v>
      </c>
      <c r="D37" s="5" t="s">
        <v>138</v>
      </c>
      <c r="E37" s="9" t="s">
        <v>100</v>
      </c>
      <c r="F37" s="5" t="s">
        <v>135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4</v>
      </c>
      <c r="O37" s="3">
        <v>0</v>
      </c>
      <c r="P37" s="3">
        <v>0</v>
      </c>
      <c r="Q37" s="3">
        <f t="shared" si="2"/>
        <v>4</v>
      </c>
      <c r="R37" s="10" t="s">
        <v>27</v>
      </c>
    </row>
    <row r="38" spans="1:18" x14ac:dyDescent="0.25">
      <c r="A38" s="4" t="str">
        <f>("303")</f>
        <v>303</v>
      </c>
      <c r="B38" s="5" t="s">
        <v>105</v>
      </c>
      <c r="C38" s="5" t="s">
        <v>109</v>
      </c>
      <c r="D38" s="5" t="s">
        <v>110</v>
      </c>
      <c r="E38" s="8"/>
      <c r="F38" s="5" t="s">
        <v>111</v>
      </c>
      <c r="G38" s="10">
        <v>0</v>
      </c>
      <c r="H38" s="10">
        <v>0</v>
      </c>
      <c r="I38" s="10">
        <v>0</v>
      </c>
      <c r="J38" s="10">
        <v>0</v>
      </c>
      <c r="K38" s="10">
        <v>5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3">
        <f t="shared" si="2"/>
        <v>5</v>
      </c>
      <c r="R38" s="10" t="s">
        <v>31</v>
      </c>
    </row>
    <row r="39" spans="1:18" x14ac:dyDescent="0.25">
      <c r="A39" s="4" t="str">
        <f>("1")</f>
        <v>1</v>
      </c>
      <c r="B39" s="5" t="s">
        <v>105</v>
      </c>
      <c r="C39" s="5" t="s">
        <v>112</v>
      </c>
      <c r="D39" s="5" t="s">
        <v>113</v>
      </c>
      <c r="E39" s="8"/>
      <c r="F39" s="5" t="s">
        <v>114</v>
      </c>
      <c r="G39" s="4">
        <v>0</v>
      </c>
      <c r="H39" s="4">
        <v>0</v>
      </c>
      <c r="I39" s="4">
        <v>0</v>
      </c>
      <c r="J39" s="4">
        <v>0</v>
      </c>
      <c r="K39" s="4">
        <v>5</v>
      </c>
      <c r="L39" s="4">
        <v>1</v>
      </c>
      <c r="M39" s="4">
        <v>0</v>
      </c>
      <c r="N39" s="4">
        <v>0</v>
      </c>
      <c r="O39" s="4">
        <v>0</v>
      </c>
      <c r="P39" s="4">
        <v>0</v>
      </c>
      <c r="Q39" s="3">
        <f t="shared" si="2"/>
        <v>6</v>
      </c>
      <c r="R39" s="10" t="s">
        <v>35</v>
      </c>
    </row>
    <row r="40" spans="1:18" x14ac:dyDescent="0.25">
      <c r="A40" s="4" t="str">
        <f>("443")</f>
        <v>443</v>
      </c>
      <c r="B40" s="5" t="s">
        <v>105</v>
      </c>
      <c r="C40" s="5" t="s">
        <v>115</v>
      </c>
      <c r="D40" s="5" t="s">
        <v>116</v>
      </c>
      <c r="E40" s="8"/>
      <c r="F40" s="5" t="s">
        <v>117</v>
      </c>
      <c r="G40" s="3">
        <v>5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5</v>
      </c>
      <c r="Q40" s="3">
        <f t="shared" si="2"/>
        <v>10</v>
      </c>
      <c r="R40" s="10" t="s">
        <v>39</v>
      </c>
    </row>
    <row r="41" spans="1:18" x14ac:dyDescent="0.25">
      <c r="A41" s="4" t="str">
        <f>("197")</f>
        <v>197</v>
      </c>
      <c r="B41" s="5" t="s">
        <v>105</v>
      </c>
      <c r="C41" s="5" t="s">
        <v>118</v>
      </c>
      <c r="D41" s="5" t="s">
        <v>119</v>
      </c>
      <c r="E41" s="8"/>
      <c r="F41" s="5" t="s">
        <v>120</v>
      </c>
      <c r="G41" s="3">
        <v>0</v>
      </c>
      <c r="H41" s="3">
        <v>0</v>
      </c>
      <c r="I41" s="3">
        <v>5</v>
      </c>
      <c r="J41" s="3">
        <v>6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f t="shared" si="2"/>
        <v>11</v>
      </c>
      <c r="R41" s="10" t="s">
        <v>43</v>
      </c>
    </row>
    <row r="42" spans="1:18" x14ac:dyDescent="0.25">
      <c r="A42" s="4"/>
      <c r="B42" s="5"/>
      <c r="C42" s="5"/>
      <c r="D42" s="5"/>
      <c r="E42" s="8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4" t="str">
        <f>("523")</f>
        <v>523</v>
      </c>
      <c r="B43" s="5" t="s">
        <v>121</v>
      </c>
      <c r="C43" s="5" t="s">
        <v>122</v>
      </c>
      <c r="D43" s="5" t="s">
        <v>123</v>
      </c>
      <c r="E43" s="9" t="s">
        <v>100</v>
      </c>
      <c r="F43" s="5" t="s">
        <v>70</v>
      </c>
      <c r="G43" s="3">
        <v>0</v>
      </c>
      <c r="H43" s="3">
        <v>4</v>
      </c>
      <c r="I43" s="3">
        <v>4</v>
      </c>
      <c r="J43" s="3">
        <v>7</v>
      </c>
      <c r="K43" s="3">
        <v>1</v>
      </c>
      <c r="L43" s="3">
        <v>2</v>
      </c>
      <c r="M43" s="3">
        <v>5</v>
      </c>
      <c r="N43" s="3">
        <v>3</v>
      </c>
      <c r="O43" s="3">
        <v>8</v>
      </c>
      <c r="P43" s="3">
        <v>0</v>
      </c>
      <c r="Q43" s="3">
        <f t="shared" ref="Q43:Q48" si="3">SUM(G43:P43)</f>
        <v>34</v>
      </c>
      <c r="R43" s="3" t="s">
        <v>23</v>
      </c>
    </row>
    <row r="44" spans="1:18" x14ac:dyDescent="0.25">
      <c r="A44" s="4" t="str">
        <f>("48")</f>
        <v>48</v>
      </c>
      <c r="B44" s="5" t="s">
        <v>121</v>
      </c>
      <c r="C44" s="5" t="s">
        <v>124</v>
      </c>
      <c r="D44" s="5" t="s">
        <v>37</v>
      </c>
      <c r="E44" s="9" t="s">
        <v>100</v>
      </c>
      <c r="F44" s="5" t="s">
        <v>125</v>
      </c>
      <c r="G44" s="3">
        <v>1</v>
      </c>
      <c r="H44" s="3">
        <v>1</v>
      </c>
      <c r="I44" s="3">
        <v>10</v>
      </c>
      <c r="J44" s="3">
        <v>0</v>
      </c>
      <c r="K44" s="3">
        <v>0</v>
      </c>
      <c r="L44" s="3">
        <v>4</v>
      </c>
      <c r="M44" s="3">
        <v>6</v>
      </c>
      <c r="N44" s="3">
        <v>3</v>
      </c>
      <c r="O44" s="3">
        <v>9</v>
      </c>
      <c r="P44" s="3">
        <v>1</v>
      </c>
      <c r="Q44" s="3">
        <f t="shared" si="3"/>
        <v>35</v>
      </c>
      <c r="R44" s="3" t="s">
        <v>27</v>
      </c>
    </row>
    <row r="45" spans="1:18" x14ac:dyDescent="0.25">
      <c r="A45" s="4" t="str">
        <f>("247")</f>
        <v>247</v>
      </c>
      <c r="B45" s="5" t="s">
        <v>121</v>
      </c>
      <c r="C45" s="5" t="s">
        <v>126</v>
      </c>
      <c r="D45" s="5" t="s">
        <v>86</v>
      </c>
      <c r="E45" s="9" t="s">
        <v>100</v>
      </c>
      <c r="F45" s="5" t="s">
        <v>38</v>
      </c>
      <c r="G45" s="3">
        <v>1</v>
      </c>
      <c r="H45" s="3">
        <v>2</v>
      </c>
      <c r="I45" s="3">
        <v>11</v>
      </c>
      <c r="J45" s="3">
        <v>0</v>
      </c>
      <c r="K45" s="3">
        <v>0</v>
      </c>
      <c r="L45" s="3">
        <v>1</v>
      </c>
      <c r="M45" s="3">
        <v>5</v>
      </c>
      <c r="N45" s="3">
        <v>0</v>
      </c>
      <c r="O45" s="3">
        <v>10</v>
      </c>
      <c r="P45" s="3">
        <v>7</v>
      </c>
      <c r="Q45" s="3">
        <f t="shared" si="3"/>
        <v>37</v>
      </c>
      <c r="R45" s="3" t="s">
        <v>31</v>
      </c>
    </row>
    <row r="46" spans="1:18" x14ac:dyDescent="0.25">
      <c r="A46" s="4" t="str">
        <f>("25")</f>
        <v>25</v>
      </c>
      <c r="B46" s="5" t="s">
        <v>121</v>
      </c>
      <c r="C46" s="5" t="s">
        <v>124</v>
      </c>
      <c r="D46" s="5" t="s">
        <v>127</v>
      </c>
      <c r="E46" s="9" t="s">
        <v>100</v>
      </c>
      <c r="F46" s="5" t="s">
        <v>128</v>
      </c>
      <c r="G46" s="3">
        <v>0</v>
      </c>
      <c r="H46" s="3">
        <v>15</v>
      </c>
      <c r="I46" s="3">
        <v>9</v>
      </c>
      <c r="J46" s="3">
        <v>2</v>
      </c>
      <c r="K46" s="3">
        <v>0</v>
      </c>
      <c r="L46" s="3">
        <v>2</v>
      </c>
      <c r="M46" s="3">
        <v>0</v>
      </c>
      <c r="N46" s="3">
        <v>0</v>
      </c>
      <c r="O46" s="3">
        <v>10</v>
      </c>
      <c r="P46" s="3">
        <v>0</v>
      </c>
      <c r="Q46" s="3">
        <f t="shared" si="3"/>
        <v>38</v>
      </c>
      <c r="R46" s="3" t="s">
        <v>35</v>
      </c>
    </row>
    <row r="47" spans="1:18" x14ac:dyDescent="0.25">
      <c r="A47" s="4" t="str">
        <f>("130")</f>
        <v>130</v>
      </c>
      <c r="B47" s="5" t="s">
        <v>121</v>
      </c>
      <c r="C47" s="5" t="s">
        <v>129</v>
      </c>
      <c r="D47" s="5" t="s">
        <v>130</v>
      </c>
      <c r="E47" s="9" t="s">
        <v>100</v>
      </c>
      <c r="F47" s="5" t="s">
        <v>34</v>
      </c>
      <c r="G47" s="3">
        <v>3</v>
      </c>
      <c r="H47" s="3">
        <v>16</v>
      </c>
      <c r="I47" s="3">
        <v>7</v>
      </c>
      <c r="J47" s="3">
        <v>4</v>
      </c>
      <c r="K47" s="3">
        <v>1</v>
      </c>
      <c r="L47" s="3">
        <v>9</v>
      </c>
      <c r="M47" s="3">
        <v>14</v>
      </c>
      <c r="N47" s="3">
        <v>8</v>
      </c>
      <c r="O47" s="3">
        <v>9</v>
      </c>
      <c r="P47" s="3">
        <v>6</v>
      </c>
      <c r="Q47" s="3">
        <f t="shared" si="3"/>
        <v>77</v>
      </c>
      <c r="R47" s="3" t="s">
        <v>39</v>
      </c>
    </row>
    <row r="48" spans="1:18" x14ac:dyDescent="0.25">
      <c r="A48" s="4" t="str">
        <f>("394")</f>
        <v>394</v>
      </c>
      <c r="B48" s="5" t="s">
        <v>121</v>
      </c>
      <c r="C48" s="5" t="s">
        <v>24</v>
      </c>
      <c r="D48" s="5" t="s">
        <v>21</v>
      </c>
      <c r="E48" s="9" t="s">
        <v>100</v>
      </c>
      <c r="F48" s="5" t="s">
        <v>131</v>
      </c>
      <c r="G48" s="3">
        <v>1</v>
      </c>
      <c r="H48" s="3">
        <v>12</v>
      </c>
      <c r="I48" s="3">
        <v>12</v>
      </c>
      <c r="J48" s="3">
        <v>15</v>
      </c>
      <c r="K48" s="3">
        <v>2</v>
      </c>
      <c r="L48" s="3">
        <v>6</v>
      </c>
      <c r="M48" s="3">
        <v>14</v>
      </c>
      <c r="N48" s="3">
        <v>3</v>
      </c>
      <c r="O48" s="3">
        <v>10</v>
      </c>
      <c r="P48" s="3">
        <v>8</v>
      </c>
      <c r="Q48" s="3">
        <f t="shared" si="3"/>
        <v>83</v>
      </c>
      <c r="R48" s="3" t="s">
        <v>43</v>
      </c>
    </row>
    <row r="49" spans="1:20" x14ac:dyDescent="0.25">
      <c r="A49" s="4"/>
      <c r="B49" s="5"/>
      <c r="C49" s="5"/>
      <c r="D49" s="5"/>
      <c r="E49" s="9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20" x14ac:dyDescent="0.25">
      <c r="A50" s="4" t="str">
        <f>("37")</f>
        <v>37</v>
      </c>
      <c r="B50" s="5" t="s">
        <v>136</v>
      </c>
      <c r="C50" s="5" t="s">
        <v>129</v>
      </c>
      <c r="D50" s="5" t="s">
        <v>142</v>
      </c>
      <c r="E50" s="9" t="s">
        <v>100</v>
      </c>
      <c r="F50" s="5" t="s">
        <v>143</v>
      </c>
      <c r="G50" s="3">
        <v>5</v>
      </c>
      <c r="H50" s="3">
        <v>0</v>
      </c>
      <c r="I50" s="3">
        <v>1</v>
      </c>
      <c r="J50" s="3">
        <v>0</v>
      </c>
      <c r="K50" s="3">
        <v>0</v>
      </c>
      <c r="L50" s="3">
        <v>0</v>
      </c>
      <c r="M50" s="3">
        <v>4</v>
      </c>
      <c r="N50" s="3">
        <v>1</v>
      </c>
      <c r="O50" s="3">
        <v>1</v>
      </c>
      <c r="P50" s="3">
        <v>0</v>
      </c>
      <c r="Q50" s="3">
        <f>SUM(G50:P50)</f>
        <v>12</v>
      </c>
      <c r="R50" s="3" t="s">
        <v>23</v>
      </c>
    </row>
    <row r="51" spans="1:20" x14ac:dyDescent="0.25">
      <c r="A51" s="4"/>
      <c r="B51" s="5"/>
      <c r="C51" s="5"/>
      <c r="D51" s="5"/>
      <c r="E51" s="9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20" ht="14.25" customHeight="1" x14ac:dyDescent="0.25">
      <c r="A52" s="4" t="str">
        <f>("157")</f>
        <v>157</v>
      </c>
      <c r="B52" s="5" t="s">
        <v>132</v>
      </c>
      <c r="C52" s="5" t="s">
        <v>133</v>
      </c>
      <c r="D52" s="5" t="s">
        <v>134</v>
      </c>
      <c r="E52" s="8"/>
      <c r="F52" s="5" t="s">
        <v>211</v>
      </c>
      <c r="G52" s="3">
        <v>5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f>SUM(G52:P52)</f>
        <v>6</v>
      </c>
      <c r="R52" s="3" t="s">
        <v>23</v>
      </c>
    </row>
    <row r="53" spans="1:20" x14ac:dyDescent="0.25">
      <c r="A53" s="4" t="str">
        <f>("441")</f>
        <v>441</v>
      </c>
      <c r="B53" s="5" t="s">
        <v>132</v>
      </c>
      <c r="C53" s="5" t="s">
        <v>139</v>
      </c>
      <c r="D53" s="5" t="s">
        <v>140</v>
      </c>
      <c r="E53" s="8"/>
      <c r="F53" s="5" t="s">
        <v>141</v>
      </c>
      <c r="G53" s="3">
        <v>0</v>
      </c>
      <c r="H53" s="3">
        <v>0</v>
      </c>
      <c r="I53" s="3">
        <v>1</v>
      </c>
      <c r="J53" s="3">
        <v>0</v>
      </c>
      <c r="K53" s="3">
        <v>3</v>
      </c>
      <c r="L53" s="3">
        <v>0</v>
      </c>
      <c r="M53" s="3">
        <v>3</v>
      </c>
      <c r="N53" s="3">
        <v>0</v>
      </c>
      <c r="O53" s="3">
        <v>0</v>
      </c>
      <c r="P53" s="3">
        <v>2</v>
      </c>
      <c r="Q53" s="3">
        <f>SUM(G53:P53)</f>
        <v>9</v>
      </c>
      <c r="R53" s="3" t="s">
        <v>27</v>
      </c>
    </row>
    <row r="54" spans="1:20" x14ac:dyDescent="0.25">
      <c r="A54" s="4" t="str">
        <f>("28")</f>
        <v>28</v>
      </c>
      <c r="B54" s="5" t="s">
        <v>132</v>
      </c>
      <c r="C54" s="5" t="s">
        <v>144</v>
      </c>
      <c r="D54" s="5" t="s">
        <v>145</v>
      </c>
      <c r="E54" s="8"/>
      <c r="F54" s="5" t="s">
        <v>146</v>
      </c>
      <c r="G54" s="3">
        <v>0</v>
      </c>
      <c r="H54" s="3">
        <v>5</v>
      </c>
      <c r="I54" s="3">
        <v>8</v>
      </c>
      <c r="J54" s="3">
        <v>10</v>
      </c>
      <c r="K54" s="3">
        <v>1</v>
      </c>
      <c r="L54" s="3">
        <v>0</v>
      </c>
      <c r="M54" s="3">
        <v>3</v>
      </c>
      <c r="N54" s="3">
        <v>10</v>
      </c>
      <c r="O54" s="3">
        <v>0</v>
      </c>
      <c r="P54" s="3">
        <v>0</v>
      </c>
      <c r="Q54" s="3">
        <f>SUM(G54:P54)</f>
        <v>37</v>
      </c>
      <c r="R54" s="3" t="s">
        <v>31</v>
      </c>
    </row>
    <row r="55" spans="1:20" x14ac:dyDescent="0.25">
      <c r="A55" s="4" t="str">
        <f>("101")</f>
        <v>101</v>
      </c>
      <c r="B55" s="5" t="s">
        <v>132</v>
      </c>
      <c r="C55" s="5" t="s">
        <v>147</v>
      </c>
      <c r="D55" s="5" t="s">
        <v>148</v>
      </c>
      <c r="E55" s="8"/>
      <c r="F55" s="5" t="s">
        <v>149</v>
      </c>
      <c r="G55" s="3" t="s">
        <v>96</v>
      </c>
      <c r="H55" s="3" t="s">
        <v>96</v>
      </c>
      <c r="I55" s="3" t="s">
        <v>96</v>
      </c>
      <c r="J55" s="3" t="s">
        <v>96</v>
      </c>
      <c r="K55" s="3" t="s">
        <v>96</v>
      </c>
      <c r="L55" s="3" t="s">
        <v>96</v>
      </c>
      <c r="M55" s="3" t="s">
        <v>96</v>
      </c>
      <c r="N55" s="3" t="s">
        <v>96</v>
      </c>
      <c r="O55" s="3" t="s">
        <v>96</v>
      </c>
      <c r="P55" s="3" t="s">
        <v>96</v>
      </c>
      <c r="Q55" s="3" t="s">
        <v>96</v>
      </c>
      <c r="R55" s="3" t="s">
        <v>96</v>
      </c>
    </row>
    <row r="56" spans="1:20" x14ac:dyDescent="0.25">
      <c r="A56" s="4"/>
      <c r="B56" s="5"/>
      <c r="C56" s="5"/>
      <c r="D56" s="5"/>
      <c r="E56" s="8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20" x14ac:dyDescent="0.25">
      <c r="A57" s="4" t="str">
        <f>("356")</f>
        <v>356</v>
      </c>
      <c r="B57" s="5" t="s">
        <v>150</v>
      </c>
      <c r="C57" s="5" t="s">
        <v>98</v>
      </c>
      <c r="D57" s="5" t="s">
        <v>151</v>
      </c>
      <c r="E57" s="9" t="s">
        <v>100</v>
      </c>
      <c r="F57" s="5" t="s">
        <v>152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4</v>
      </c>
      <c r="P57" s="3">
        <v>0</v>
      </c>
      <c r="Q57" s="3">
        <f t="shared" ref="Q57:Q74" si="4">SUM(G57:P57)</f>
        <v>4</v>
      </c>
      <c r="R57" s="3" t="s">
        <v>23</v>
      </c>
    </row>
    <row r="58" spans="1:20" x14ac:dyDescent="0.25">
      <c r="A58" s="4" t="str">
        <f>("183")</f>
        <v>183</v>
      </c>
      <c r="B58" s="5" t="s">
        <v>150</v>
      </c>
      <c r="C58" s="5" t="s">
        <v>153</v>
      </c>
      <c r="D58" s="5" t="s">
        <v>154</v>
      </c>
      <c r="E58" s="9" t="s">
        <v>100</v>
      </c>
      <c r="F58" s="5" t="s">
        <v>155</v>
      </c>
      <c r="G58" s="3">
        <v>0</v>
      </c>
      <c r="H58" s="3">
        <v>0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4</v>
      </c>
      <c r="P58" s="3">
        <v>0</v>
      </c>
      <c r="Q58" s="3">
        <f t="shared" si="4"/>
        <v>5</v>
      </c>
      <c r="R58" s="3" t="s">
        <v>27</v>
      </c>
      <c r="S58" t="s">
        <v>156</v>
      </c>
      <c r="T58" t="s">
        <v>157</v>
      </c>
    </row>
    <row r="59" spans="1:20" x14ac:dyDescent="0.25">
      <c r="A59" s="4" t="str">
        <f>("63")</f>
        <v>63</v>
      </c>
      <c r="B59" s="5" t="s">
        <v>150</v>
      </c>
      <c r="C59" s="5" t="s">
        <v>158</v>
      </c>
      <c r="D59" s="5" t="s">
        <v>159</v>
      </c>
      <c r="E59" s="9" t="s">
        <v>100</v>
      </c>
      <c r="F59" s="5" t="s">
        <v>70</v>
      </c>
      <c r="G59" s="3">
        <v>0</v>
      </c>
      <c r="H59" s="3">
        <v>0</v>
      </c>
      <c r="I59" s="3">
        <v>0</v>
      </c>
      <c r="J59" s="3">
        <v>1</v>
      </c>
      <c r="K59" s="3">
        <v>0</v>
      </c>
      <c r="L59" s="3">
        <v>0</v>
      </c>
      <c r="M59" s="3">
        <v>4</v>
      </c>
      <c r="N59" s="3">
        <v>0</v>
      </c>
      <c r="O59" s="3">
        <v>0</v>
      </c>
      <c r="P59" s="3">
        <v>0</v>
      </c>
      <c r="Q59" s="3">
        <f t="shared" si="4"/>
        <v>5</v>
      </c>
      <c r="R59" s="3" t="s">
        <v>31</v>
      </c>
      <c r="S59" t="s">
        <v>156</v>
      </c>
      <c r="T59" t="s">
        <v>160</v>
      </c>
    </row>
    <row r="60" spans="1:20" x14ac:dyDescent="0.25">
      <c r="A60" s="4" t="str">
        <f>("20")</f>
        <v>20</v>
      </c>
      <c r="B60" s="5" t="s">
        <v>150</v>
      </c>
      <c r="C60" s="5" t="s">
        <v>161</v>
      </c>
      <c r="D60" s="5" t="s">
        <v>162</v>
      </c>
      <c r="E60" s="9" t="s">
        <v>100</v>
      </c>
      <c r="F60" s="5" t="s">
        <v>34</v>
      </c>
      <c r="G60" s="3">
        <v>0</v>
      </c>
      <c r="H60" s="3">
        <v>0</v>
      </c>
      <c r="I60" s="3">
        <v>0</v>
      </c>
      <c r="J60" s="3">
        <v>1</v>
      </c>
      <c r="K60" s="3">
        <v>0</v>
      </c>
      <c r="L60" s="3">
        <v>0</v>
      </c>
      <c r="M60" s="3">
        <v>3</v>
      </c>
      <c r="N60" s="3">
        <v>0</v>
      </c>
      <c r="O60" s="3">
        <v>3</v>
      </c>
      <c r="P60" s="3">
        <v>0</v>
      </c>
      <c r="Q60" s="3">
        <f t="shared" si="4"/>
        <v>7</v>
      </c>
      <c r="R60" s="3" t="s">
        <v>35</v>
      </c>
    </row>
    <row r="61" spans="1:20" x14ac:dyDescent="0.25">
      <c r="A61" s="4" t="str">
        <f>("126")</f>
        <v>126</v>
      </c>
      <c r="B61" s="5" t="s">
        <v>150</v>
      </c>
      <c r="C61" s="5" t="s">
        <v>163</v>
      </c>
      <c r="D61" s="5" t="s">
        <v>164</v>
      </c>
      <c r="E61" s="9" t="s">
        <v>100</v>
      </c>
      <c r="F61" s="5" t="s">
        <v>165</v>
      </c>
      <c r="G61" s="3">
        <v>0</v>
      </c>
      <c r="H61" s="3">
        <v>1</v>
      </c>
      <c r="I61" s="3">
        <v>2</v>
      </c>
      <c r="J61" s="3">
        <v>1</v>
      </c>
      <c r="K61" s="3">
        <v>0</v>
      </c>
      <c r="L61" s="3">
        <v>2</v>
      </c>
      <c r="M61" s="3">
        <v>1</v>
      </c>
      <c r="N61" s="3">
        <v>2</v>
      </c>
      <c r="O61" s="3">
        <v>3</v>
      </c>
      <c r="P61" s="3">
        <v>0</v>
      </c>
      <c r="Q61" s="3">
        <f t="shared" si="4"/>
        <v>12</v>
      </c>
      <c r="R61" s="3" t="s">
        <v>39</v>
      </c>
    </row>
    <row r="62" spans="1:20" x14ac:dyDescent="0.25">
      <c r="A62" s="4" t="str">
        <f>("57")</f>
        <v>57</v>
      </c>
      <c r="B62" s="5" t="s">
        <v>150</v>
      </c>
      <c r="C62" s="5" t="s">
        <v>85</v>
      </c>
      <c r="D62" s="5" t="s">
        <v>166</v>
      </c>
      <c r="E62" s="9" t="s">
        <v>100</v>
      </c>
      <c r="F62" s="5" t="s">
        <v>167</v>
      </c>
      <c r="G62" s="3">
        <v>0</v>
      </c>
      <c r="H62" s="3">
        <v>0</v>
      </c>
      <c r="I62" s="3">
        <v>6</v>
      </c>
      <c r="J62" s="3">
        <v>0</v>
      </c>
      <c r="K62" s="3">
        <v>2</v>
      </c>
      <c r="L62" s="3">
        <v>0</v>
      </c>
      <c r="M62" s="3">
        <v>5</v>
      </c>
      <c r="N62" s="3">
        <v>0</v>
      </c>
      <c r="O62" s="3">
        <v>4</v>
      </c>
      <c r="P62" s="3">
        <v>0</v>
      </c>
      <c r="Q62" s="3">
        <f t="shared" si="4"/>
        <v>17</v>
      </c>
      <c r="R62" s="3" t="s">
        <v>43</v>
      </c>
    </row>
    <row r="63" spans="1:20" x14ac:dyDescent="0.25">
      <c r="A63" s="4" t="str">
        <f>("55")</f>
        <v>55</v>
      </c>
      <c r="B63" s="5" t="s">
        <v>150</v>
      </c>
      <c r="C63" s="5" t="s">
        <v>24</v>
      </c>
      <c r="D63" s="5" t="s">
        <v>168</v>
      </c>
      <c r="E63" s="9" t="s">
        <v>100</v>
      </c>
      <c r="F63" s="5" t="s">
        <v>169</v>
      </c>
      <c r="G63" s="3">
        <v>0</v>
      </c>
      <c r="H63" s="3">
        <v>2</v>
      </c>
      <c r="I63" s="3">
        <v>3</v>
      </c>
      <c r="J63" s="3">
        <v>1</v>
      </c>
      <c r="K63" s="3">
        <v>0</v>
      </c>
      <c r="L63" s="3">
        <v>3</v>
      </c>
      <c r="M63" s="3">
        <v>1</v>
      </c>
      <c r="N63" s="3">
        <v>1</v>
      </c>
      <c r="O63" s="3">
        <v>6</v>
      </c>
      <c r="P63" s="3">
        <v>1</v>
      </c>
      <c r="Q63" s="3">
        <f t="shared" si="4"/>
        <v>18</v>
      </c>
      <c r="R63" s="3" t="s">
        <v>47</v>
      </c>
    </row>
    <row r="64" spans="1:20" x14ac:dyDescent="0.25">
      <c r="A64" s="4" t="str">
        <f>("71")</f>
        <v>71</v>
      </c>
      <c r="B64" s="5" t="s">
        <v>150</v>
      </c>
      <c r="C64" s="5" t="s">
        <v>36</v>
      </c>
      <c r="D64" s="5" t="s">
        <v>170</v>
      </c>
      <c r="E64" s="9" t="s">
        <v>100</v>
      </c>
      <c r="F64" s="5" t="s">
        <v>34</v>
      </c>
      <c r="G64" s="3">
        <v>0</v>
      </c>
      <c r="H64" s="3">
        <v>1</v>
      </c>
      <c r="I64" s="3">
        <v>6</v>
      </c>
      <c r="J64" s="3">
        <v>0</v>
      </c>
      <c r="K64" s="3">
        <v>1</v>
      </c>
      <c r="L64" s="3">
        <v>1</v>
      </c>
      <c r="M64" s="3">
        <v>1</v>
      </c>
      <c r="N64" s="3">
        <v>6</v>
      </c>
      <c r="O64" s="3">
        <v>4</v>
      </c>
      <c r="P64" s="3">
        <v>0</v>
      </c>
      <c r="Q64" s="3">
        <f t="shared" si="4"/>
        <v>20</v>
      </c>
      <c r="R64" s="3" t="s">
        <v>50</v>
      </c>
    </row>
    <row r="65" spans="1:18" x14ac:dyDescent="0.25">
      <c r="A65" s="4" t="str">
        <f>("83")</f>
        <v>83</v>
      </c>
      <c r="B65" s="5" t="s">
        <v>150</v>
      </c>
      <c r="C65" s="5" t="s">
        <v>171</v>
      </c>
      <c r="D65" s="5" t="s">
        <v>172</v>
      </c>
      <c r="E65" s="9" t="s">
        <v>100</v>
      </c>
      <c r="F65" s="5" t="s">
        <v>173</v>
      </c>
      <c r="G65" s="3">
        <v>0</v>
      </c>
      <c r="H65" s="3">
        <v>3</v>
      </c>
      <c r="I65" s="3">
        <v>6</v>
      </c>
      <c r="J65" s="3">
        <v>6</v>
      </c>
      <c r="K65" s="3">
        <v>0</v>
      </c>
      <c r="L65" s="3">
        <v>1</v>
      </c>
      <c r="M65" s="3">
        <v>4</v>
      </c>
      <c r="N65" s="3">
        <v>0</v>
      </c>
      <c r="O65" s="3">
        <v>1</v>
      </c>
      <c r="P65" s="3">
        <v>0</v>
      </c>
      <c r="Q65" s="3">
        <f t="shared" si="4"/>
        <v>21</v>
      </c>
      <c r="R65" s="3" t="s">
        <v>52</v>
      </c>
    </row>
    <row r="66" spans="1:18" x14ac:dyDescent="0.25">
      <c r="A66" s="4" t="str">
        <f>("10")</f>
        <v>10</v>
      </c>
      <c r="B66" s="5" t="s">
        <v>150</v>
      </c>
      <c r="C66" s="5" t="s">
        <v>174</v>
      </c>
      <c r="D66" s="5" t="s">
        <v>175</v>
      </c>
      <c r="E66" s="9" t="s">
        <v>100</v>
      </c>
      <c r="F66" s="5" t="s">
        <v>173</v>
      </c>
      <c r="G66" s="3">
        <v>0</v>
      </c>
      <c r="H66" s="3">
        <v>3</v>
      </c>
      <c r="I66" s="3">
        <v>1</v>
      </c>
      <c r="J66" s="3">
        <v>7</v>
      </c>
      <c r="K66" s="3">
        <v>0</v>
      </c>
      <c r="L66" s="3">
        <v>6</v>
      </c>
      <c r="M66" s="3">
        <v>6</v>
      </c>
      <c r="N66" s="3">
        <v>1</v>
      </c>
      <c r="O66" s="3">
        <v>3</v>
      </c>
      <c r="P66" s="3">
        <v>0</v>
      </c>
      <c r="Q66" s="3">
        <f t="shared" si="4"/>
        <v>27</v>
      </c>
      <c r="R66" s="3" t="s">
        <v>56</v>
      </c>
    </row>
    <row r="67" spans="1:18" x14ac:dyDescent="0.25">
      <c r="A67" s="4" t="str">
        <f>("42")</f>
        <v>42</v>
      </c>
      <c r="B67" s="5" t="s">
        <v>150</v>
      </c>
      <c r="C67" s="5" t="s">
        <v>176</v>
      </c>
      <c r="D67" s="5" t="s">
        <v>45</v>
      </c>
      <c r="E67" s="9" t="s">
        <v>100</v>
      </c>
      <c r="F67" s="5" t="s">
        <v>177</v>
      </c>
      <c r="G67" s="3">
        <v>0</v>
      </c>
      <c r="H67" s="3">
        <v>3</v>
      </c>
      <c r="I67" s="3">
        <v>0</v>
      </c>
      <c r="J67" s="3">
        <v>5</v>
      </c>
      <c r="K67" s="3">
        <v>0</v>
      </c>
      <c r="L67" s="3">
        <v>7</v>
      </c>
      <c r="M67" s="3">
        <v>6</v>
      </c>
      <c r="N67" s="3">
        <v>0</v>
      </c>
      <c r="O67" s="3">
        <v>7</v>
      </c>
      <c r="P67" s="3">
        <v>0</v>
      </c>
      <c r="Q67" s="3">
        <f t="shared" si="4"/>
        <v>28</v>
      </c>
      <c r="R67" s="3" t="s">
        <v>60</v>
      </c>
    </row>
    <row r="68" spans="1:18" x14ac:dyDescent="0.25">
      <c r="A68" s="4" t="str">
        <f>("152")</f>
        <v>152</v>
      </c>
      <c r="B68" s="5" t="s">
        <v>150</v>
      </c>
      <c r="C68" s="5" t="s">
        <v>178</v>
      </c>
      <c r="D68" s="5" t="s">
        <v>179</v>
      </c>
      <c r="E68" s="9" t="s">
        <v>100</v>
      </c>
      <c r="F68" s="5" t="s">
        <v>177</v>
      </c>
      <c r="G68" s="3">
        <v>5</v>
      </c>
      <c r="H68" s="3">
        <v>6</v>
      </c>
      <c r="I68" s="3">
        <v>3</v>
      </c>
      <c r="J68" s="3">
        <v>0</v>
      </c>
      <c r="K68" s="3">
        <v>0</v>
      </c>
      <c r="L68" s="3">
        <v>6</v>
      </c>
      <c r="M68" s="3">
        <v>5</v>
      </c>
      <c r="N68" s="3">
        <v>2</v>
      </c>
      <c r="O68" s="3">
        <v>5</v>
      </c>
      <c r="P68" s="3">
        <v>1</v>
      </c>
      <c r="Q68" s="3">
        <f t="shared" si="4"/>
        <v>33</v>
      </c>
      <c r="R68" s="3" t="s">
        <v>64</v>
      </c>
    </row>
    <row r="69" spans="1:18" x14ac:dyDescent="0.25">
      <c r="A69" s="4" t="str">
        <f>("170")</f>
        <v>170</v>
      </c>
      <c r="B69" s="5" t="s">
        <v>150</v>
      </c>
      <c r="C69" s="5" t="s">
        <v>180</v>
      </c>
      <c r="D69" s="5" t="s">
        <v>181</v>
      </c>
      <c r="E69" s="9" t="s">
        <v>100</v>
      </c>
      <c r="F69" s="5" t="s">
        <v>182</v>
      </c>
      <c r="G69" s="3">
        <v>0</v>
      </c>
      <c r="H69" s="3">
        <v>5</v>
      </c>
      <c r="I69" s="3">
        <v>9</v>
      </c>
      <c r="J69" s="3">
        <v>1</v>
      </c>
      <c r="K69" s="3">
        <v>2</v>
      </c>
      <c r="L69" s="3">
        <v>5</v>
      </c>
      <c r="M69" s="3">
        <v>8</v>
      </c>
      <c r="N69" s="3">
        <v>1</v>
      </c>
      <c r="O69" s="3">
        <v>2</v>
      </c>
      <c r="P69" s="3">
        <v>0</v>
      </c>
      <c r="Q69" s="3">
        <f t="shared" si="4"/>
        <v>33</v>
      </c>
      <c r="R69" s="3" t="s">
        <v>67</v>
      </c>
    </row>
    <row r="70" spans="1:18" x14ac:dyDescent="0.25">
      <c r="A70" s="4" t="str">
        <f>("54")</f>
        <v>54</v>
      </c>
      <c r="B70" s="5" t="s">
        <v>150</v>
      </c>
      <c r="C70" s="5" t="s">
        <v>183</v>
      </c>
      <c r="D70" s="5" t="s">
        <v>69</v>
      </c>
      <c r="E70" s="9" t="s">
        <v>100</v>
      </c>
      <c r="F70" s="5" t="s">
        <v>184</v>
      </c>
      <c r="G70" s="3">
        <v>2</v>
      </c>
      <c r="H70" s="3">
        <v>2</v>
      </c>
      <c r="I70" s="3">
        <v>6</v>
      </c>
      <c r="J70" s="3">
        <v>8</v>
      </c>
      <c r="K70" s="3">
        <v>0</v>
      </c>
      <c r="L70" s="3">
        <v>4</v>
      </c>
      <c r="M70" s="3">
        <v>10</v>
      </c>
      <c r="N70" s="3">
        <v>9</v>
      </c>
      <c r="O70" s="3">
        <v>6</v>
      </c>
      <c r="P70" s="3">
        <v>2</v>
      </c>
      <c r="Q70" s="3">
        <f t="shared" si="4"/>
        <v>49</v>
      </c>
      <c r="R70" s="3" t="s">
        <v>71</v>
      </c>
    </row>
    <row r="71" spans="1:18" x14ac:dyDescent="0.25">
      <c r="A71" s="4" t="str">
        <f>("78")</f>
        <v>78</v>
      </c>
      <c r="B71" s="5" t="s">
        <v>150</v>
      </c>
      <c r="C71" s="5" t="s">
        <v>185</v>
      </c>
      <c r="D71" s="5" t="s">
        <v>186</v>
      </c>
      <c r="E71" s="9" t="s">
        <v>100</v>
      </c>
      <c r="F71" s="5" t="s">
        <v>182</v>
      </c>
      <c r="G71" s="3">
        <v>0</v>
      </c>
      <c r="H71" s="3">
        <v>3</v>
      </c>
      <c r="I71" s="3">
        <v>14</v>
      </c>
      <c r="J71" s="3">
        <v>4</v>
      </c>
      <c r="K71" s="3">
        <v>1</v>
      </c>
      <c r="L71" s="3">
        <v>8</v>
      </c>
      <c r="M71" s="3">
        <v>6</v>
      </c>
      <c r="N71" s="3">
        <v>3</v>
      </c>
      <c r="O71" s="3">
        <v>6</v>
      </c>
      <c r="P71" s="3">
        <v>5</v>
      </c>
      <c r="Q71" s="3">
        <f t="shared" si="4"/>
        <v>50</v>
      </c>
      <c r="R71" s="3" t="s">
        <v>72</v>
      </c>
    </row>
    <row r="72" spans="1:18" x14ac:dyDescent="0.25">
      <c r="A72" s="4" t="str">
        <f>("446")</f>
        <v>446</v>
      </c>
      <c r="B72" s="5" t="s">
        <v>150</v>
      </c>
      <c r="C72" s="5" t="s">
        <v>187</v>
      </c>
      <c r="D72" s="5" t="s">
        <v>188</v>
      </c>
      <c r="E72" s="9" t="s">
        <v>100</v>
      </c>
      <c r="F72" s="5" t="s">
        <v>189</v>
      </c>
      <c r="G72" s="3">
        <v>0</v>
      </c>
      <c r="H72" s="3">
        <v>12</v>
      </c>
      <c r="I72" s="3">
        <v>11</v>
      </c>
      <c r="J72" s="3">
        <v>10</v>
      </c>
      <c r="K72" s="3">
        <v>0</v>
      </c>
      <c r="L72" s="3">
        <v>0</v>
      </c>
      <c r="M72" s="3">
        <v>8</v>
      </c>
      <c r="N72" s="3">
        <v>4</v>
      </c>
      <c r="O72" s="3">
        <v>11</v>
      </c>
      <c r="P72" s="3">
        <v>6</v>
      </c>
      <c r="Q72" s="3">
        <f t="shared" si="4"/>
        <v>62</v>
      </c>
      <c r="R72" s="3" t="s">
        <v>190</v>
      </c>
    </row>
    <row r="73" spans="1:18" x14ac:dyDescent="0.25">
      <c r="A73" s="4" t="str">
        <f>("417")</f>
        <v>417</v>
      </c>
      <c r="B73" s="5" t="s">
        <v>150</v>
      </c>
      <c r="C73" s="5" t="s">
        <v>191</v>
      </c>
      <c r="D73" s="5" t="s">
        <v>192</v>
      </c>
      <c r="E73" s="9" t="s">
        <v>100</v>
      </c>
      <c r="F73" s="5" t="s">
        <v>34</v>
      </c>
      <c r="G73" s="3">
        <v>5</v>
      </c>
      <c r="H73" s="3">
        <v>5</v>
      </c>
      <c r="I73" s="3">
        <v>10</v>
      </c>
      <c r="J73" s="3">
        <v>12</v>
      </c>
      <c r="K73" s="3">
        <v>0</v>
      </c>
      <c r="L73" s="3">
        <v>4</v>
      </c>
      <c r="M73" s="3">
        <v>13</v>
      </c>
      <c r="N73" s="3">
        <v>5</v>
      </c>
      <c r="O73" s="3">
        <v>11</v>
      </c>
      <c r="P73" s="3">
        <v>13</v>
      </c>
      <c r="Q73" s="3">
        <f t="shared" si="4"/>
        <v>78</v>
      </c>
      <c r="R73" s="3" t="s">
        <v>193</v>
      </c>
    </row>
    <row r="74" spans="1:18" x14ac:dyDescent="0.25">
      <c r="A74" s="4" t="str">
        <f>("11")</f>
        <v>11</v>
      </c>
      <c r="B74" s="5" t="s">
        <v>150</v>
      </c>
      <c r="C74" s="5" t="s">
        <v>194</v>
      </c>
      <c r="D74" s="5" t="s">
        <v>195</v>
      </c>
      <c r="E74" s="9" t="s">
        <v>100</v>
      </c>
      <c r="F74" s="5" t="s">
        <v>95</v>
      </c>
      <c r="G74" s="3">
        <v>2</v>
      </c>
      <c r="H74" s="3">
        <v>12</v>
      </c>
      <c r="I74" s="3">
        <v>12</v>
      </c>
      <c r="J74" s="3">
        <v>10</v>
      </c>
      <c r="K74" s="3">
        <v>0</v>
      </c>
      <c r="L74" s="3">
        <v>13</v>
      </c>
      <c r="M74" s="3">
        <v>14</v>
      </c>
      <c r="N74" s="3">
        <v>8</v>
      </c>
      <c r="O74" s="3">
        <v>12</v>
      </c>
      <c r="P74" s="3">
        <v>6</v>
      </c>
      <c r="Q74" s="3">
        <f t="shared" si="4"/>
        <v>89</v>
      </c>
      <c r="R74" s="3" t="s">
        <v>196</v>
      </c>
    </row>
    <row r="75" spans="1:18" x14ac:dyDescent="0.25">
      <c r="A75" s="4" t="str">
        <f>("362")</f>
        <v>362</v>
      </c>
      <c r="B75" s="5" t="s">
        <v>150</v>
      </c>
      <c r="C75" s="5" t="s">
        <v>129</v>
      </c>
      <c r="D75" s="5" t="s">
        <v>107</v>
      </c>
      <c r="E75" s="9" t="s">
        <v>100</v>
      </c>
      <c r="F75" s="5" t="s">
        <v>197</v>
      </c>
      <c r="G75" s="3" t="s">
        <v>96</v>
      </c>
      <c r="H75" s="3" t="s">
        <v>96</v>
      </c>
      <c r="I75" s="3" t="s">
        <v>96</v>
      </c>
      <c r="J75" s="3" t="s">
        <v>96</v>
      </c>
      <c r="K75" s="3" t="s">
        <v>96</v>
      </c>
      <c r="L75" s="3" t="s">
        <v>96</v>
      </c>
      <c r="M75" s="3" t="s">
        <v>96</v>
      </c>
      <c r="N75" s="3" t="s">
        <v>96</v>
      </c>
      <c r="O75" s="3" t="s">
        <v>96</v>
      </c>
      <c r="P75" s="3" t="s">
        <v>96</v>
      </c>
      <c r="Q75" s="3" t="s">
        <v>96</v>
      </c>
      <c r="R75" s="3" t="s">
        <v>96</v>
      </c>
    </row>
    <row r="76" spans="1:18" x14ac:dyDescent="0.25">
      <c r="A76" s="4"/>
      <c r="B76" s="5"/>
      <c r="C76" s="5"/>
      <c r="D76" s="5"/>
      <c r="E76" s="9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4" t="str">
        <f>("58")</f>
        <v>58</v>
      </c>
      <c r="B77" s="5" t="s">
        <v>198</v>
      </c>
      <c r="C77" s="5" t="s">
        <v>126</v>
      </c>
      <c r="D77" s="5" t="s">
        <v>138</v>
      </c>
      <c r="E77" s="9" t="s">
        <v>100</v>
      </c>
      <c r="F77" s="5" t="s">
        <v>212</v>
      </c>
      <c r="G77" s="3">
        <v>0</v>
      </c>
      <c r="H77" s="3">
        <v>5</v>
      </c>
      <c r="I77" s="3">
        <v>5</v>
      </c>
      <c r="J77" s="3">
        <v>10</v>
      </c>
      <c r="K77" s="3">
        <v>0</v>
      </c>
      <c r="L77" s="3">
        <v>3</v>
      </c>
      <c r="M77" s="3">
        <v>1</v>
      </c>
      <c r="N77" s="3">
        <v>3</v>
      </c>
      <c r="O77" s="3">
        <v>1</v>
      </c>
      <c r="P77" s="3">
        <v>1</v>
      </c>
      <c r="Q77" s="3">
        <f>SUM(G77:P77)</f>
        <v>29</v>
      </c>
      <c r="R77" s="3" t="s">
        <v>23</v>
      </c>
    </row>
    <row r="78" spans="1:18" x14ac:dyDescent="0.25">
      <c r="A78" s="4" t="str">
        <f>("392")</f>
        <v>392</v>
      </c>
      <c r="B78" s="5" t="s">
        <v>198</v>
      </c>
      <c r="C78" s="5" t="s">
        <v>199</v>
      </c>
      <c r="D78" s="5" t="s">
        <v>200</v>
      </c>
      <c r="E78" s="9" t="s">
        <v>100</v>
      </c>
      <c r="F78" s="5" t="s">
        <v>82</v>
      </c>
      <c r="G78" s="3" t="s">
        <v>96</v>
      </c>
      <c r="H78" s="3" t="s">
        <v>96</v>
      </c>
      <c r="I78" s="3" t="s">
        <v>96</v>
      </c>
      <c r="J78" s="3" t="s">
        <v>96</v>
      </c>
      <c r="K78" s="3" t="s">
        <v>96</v>
      </c>
      <c r="L78" s="3" t="s">
        <v>96</v>
      </c>
      <c r="M78" s="3" t="s">
        <v>96</v>
      </c>
      <c r="N78" s="3" t="s">
        <v>96</v>
      </c>
      <c r="O78" s="3" t="s">
        <v>96</v>
      </c>
      <c r="P78" s="3" t="s">
        <v>96</v>
      </c>
      <c r="Q78" s="3" t="s">
        <v>96</v>
      </c>
      <c r="R78" s="3" t="s">
        <v>96</v>
      </c>
    </row>
    <row r="79" spans="1:18" x14ac:dyDescent="0.25">
      <c r="A79" s="4"/>
      <c r="B79" s="5"/>
      <c r="C79" s="5"/>
      <c r="D79" s="5"/>
      <c r="E79" s="9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4" t="str">
        <f>("207")</f>
        <v>207</v>
      </c>
      <c r="B80" s="5" t="s">
        <v>201</v>
      </c>
      <c r="C80" s="5" t="s">
        <v>202</v>
      </c>
      <c r="D80" s="5" t="s">
        <v>203</v>
      </c>
      <c r="E80" s="8"/>
      <c r="F80" s="5" t="s">
        <v>204</v>
      </c>
      <c r="G80" s="3">
        <v>7</v>
      </c>
      <c r="H80" s="3">
        <v>7</v>
      </c>
      <c r="I80" s="3">
        <v>10</v>
      </c>
      <c r="J80" s="3">
        <v>16</v>
      </c>
      <c r="K80" s="3">
        <v>4</v>
      </c>
      <c r="L80" s="3">
        <v>10</v>
      </c>
      <c r="M80" s="3">
        <v>11</v>
      </c>
      <c r="N80" s="3">
        <v>1</v>
      </c>
      <c r="O80" s="3">
        <v>8</v>
      </c>
      <c r="P80" s="3">
        <v>7</v>
      </c>
      <c r="Q80" s="3">
        <f>SUM(G80:P80)</f>
        <v>81</v>
      </c>
      <c r="R80" s="3" t="s">
        <v>23</v>
      </c>
    </row>
    <row r="81" spans="1:18" x14ac:dyDescent="0.25">
      <c r="A81" s="4"/>
      <c r="B81" s="5"/>
      <c r="C81" s="5"/>
      <c r="D81" s="5"/>
      <c r="E81" s="8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4" t="str">
        <f>("522")</f>
        <v>522</v>
      </c>
      <c r="B82" s="5" t="s">
        <v>205</v>
      </c>
      <c r="C82" s="5" t="s">
        <v>206</v>
      </c>
      <c r="D82" s="5" t="s">
        <v>123</v>
      </c>
      <c r="E82" s="8" t="s">
        <v>81</v>
      </c>
      <c r="F82" s="5" t="s">
        <v>207</v>
      </c>
      <c r="G82" s="3">
        <v>1</v>
      </c>
      <c r="H82" s="3">
        <v>0</v>
      </c>
      <c r="I82" s="3">
        <v>5</v>
      </c>
      <c r="J82" s="3">
        <v>1</v>
      </c>
      <c r="K82" s="3">
        <v>4</v>
      </c>
      <c r="L82" s="3">
        <v>0</v>
      </c>
      <c r="M82" s="3">
        <v>4</v>
      </c>
      <c r="N82" s="3">
        <v>14</v>
      </c>
      <c r="O82" s="3">
        <v>11</v>
      </c>
      <c r="P82" s="3">
        <v>2</v>
      </c>
      <c r="Q82" s="3">
        <f>SUM(G82:P82)</f>
        <v>42</v>
      </c>
      <c r="R82" s="3" t="s">
        <v>23</v>
      </c>
    </row>
    <row r="83" spans="1:18" x14ac:dyDescent="0.25">
      <c r="A83" s="4" t="str">
        <f>("393")</f>
        <v>393</v>
      </c>
      <c r="B83" s="5" t="s">
        <v>205</v>
      </c>
      <c r="C83" s="5" t="s">
        <v>208</v>
      </c>
      <c r="D83" s="5" t="s">
        <v>209</v>
      </c>
      <c r="E83" s="8"/>
      <c r="F83" s="5" t="s">
        <v>210</v>
      </c>
      <c r="G83" s="3" t="s">
        <v>96</v>
      </c>
      <c r="H83" s="3" t="s">
        <v>96</v>
      </c>
      <c r="I83" s="3" t="s">
        <v>96</v>
      </c>
      <c r="J83" s="3" t="s">
        <v>96</v>
      </c>
      <c r="K83" s="3" t="s">
        <v>96</v>
      </c>
      <c r="L83" s="3" t="s">
        <v>96</v>
      </c>
      <c r="M83" s="3" t="s">
        <v>96</v>
      </c>
      <c r="N83" s="3" t="s">
        <v>96</v>
      </c>
      <c r="O83" s="3" t="s">
        <v>96</v>
      </c>
      <c r="P83" s="3" t="s">
        <v>96</v>
      </c>
      <c r="Q83" s="3" t="s">
        <v>96</v>
      </c>
      <c r="R83" s="3" t="s">
        <v>96</v>
      </c>
    </row>
    <row r="84" spans="1:18" x14ac:dyDescent="0.25">
      <c r="N84" s="2" t="s">
        <v>81</v>
      </c>
    </row>
  </sheetData>
  <sortState xmlns:xlrd2="http://schemas.microsoft.com/office/spreadsheetml/2017/richdata2" ref="A36:T41">
    <sortCondition ref="Q36:Q41"/>
  </sortState>
  <mergeCells count="3">
    <mergeCell ref="A1:R1"/>
    <mergeCell ref="A3:R3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2021-08-15T17:58:57Z</dcterms:created>
  <dcterms:modified xsi:type="dcterms:W3CDTF">2021-08-16T20:36:10Z</dcterms:modified>
</cp:coreProperties>
</file>